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-my.sharepoint.com/personal/marlene_verger_sodec_gouv_qc_ca/Documents/MVerger_OneDrive/Revision_Documents_Programmes/Aff Int/Ajustements mineurs - Fév-Mars 2023/Musique/"/>
    </mc:Choice>
  </mc:AlternateContent>
  <xr:revisionPtr revIDLastSave="96" documentId="8_{42C9FAFE-D28A-4C04-AFAB-157C62D355F8}" xr6:coauthVersionLast="47" xr6:coauthVersionMax="47" xr10:uidLastSave="{BA5B884B-C65D-45C8-81C7-87AA64992797}"/>
  <workbookProtection workbookAlgorithmName="SHA-512" workbookHashValue="nhsCSmpCUsLv0fu9IXdBkCAqQGqb0bTjI1ZVltJxxPMkZgCLbSkI60P8Xelm6q1Q9bYvJSmlF2GWQLHKArqHPA==" workbookSaltValue="Kw1N2k3ISiJaXnW/O4gb9A==" workbookSpinCount="100000" lockStructure="1"/>
  <bookViews>
    <workbookView xWindow="28680" yWindow="-120" windowWidth="29040" windowHeight="15840" xr2:uid="{F26BFE0F-5C48-4522-BB2F-C7133E8EC9A5}"/>
  </bookViews>
  <sheets>
    <sheet name="Formulaire_Demande" sheetId="1" r:id="rId1"/>
    <sheet name="Description_Activités" sheetId="18" r:id="rId2"/>
    <sheet name="Statistiques" sheetId="22" r:id="rId3"/>
    <sheet name="Rapport_Final" sheetId="16" r:id="rId4"/>
    <sheet name="Recommandation" sheetId="21" state="hidden" r:id="rId5"/>
    <sheet name="Calcul aide révisée" sheetId="23" state="hidden" r:id="rId6"/>
    <sheet name="Report_Analyse" sheetId="25" state="hidden" r:id="rId7"/>
    <sheet name="Paramètres" sheetId="9" state="hidden" r:id="rId8"/>
  </sheets>
  <definedNames>
    <definedName name="_xlnm.Print_Titles" localSheetId="4">Recommandation!$1:$7</definedName>
    <definedName name="_xlnm.Print_Area" localSheetId="1">Description_Activités!$A$1:$J$65</definedName>
    <definedName name="_xlnm.Print_Area" localSheetId="0">Formulaire_Demande!$A$1:$L$225</definedName>
    <definedName name="_xlnm.Print_Area" localSheetId="3">Rapport_Final!$A$1:$M$53</definedName>
    <definedName name="_xlnm.Print_Area" localSheetId="4">Recommandation!$A$1:$K$78</definedName>
    <definedName name="_xlnm.Print_Area" localSheetId="2">Statistiques!$A$1:$U$23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1" l="1"/>
  <c r="C44" i="16"/>
  <c r="M1" i="21"/>
  <c r="E2" i="25" s="1"/>
  <c r="E50" i="21" l="1"/>
  <c r="F195" i="1"/>
  <c r="F193" i="1"/>
  <c r="AD2" i="25"/>
  <c r="AC2" i="25"/>
  <c r="AB2" i="25"/>
  <c r="AA2" i="25"/>
  <c r="Z2" i="25"/>
  <c r="X2" i="25"/>
  <c r="Y2" i="25"/>
  <c r="Q2" i="25"/>
  <c r="R2" i="25"/>
  <c r="V2" i="25"/>
  <c r="U2" i="25"/>
  <c r="P2" i="25"/>
  <c r="O2" i="25"/>
  <c r="N2" i="25"/>
  <c r="M2" i="25"/>
  <c r="L2" i="25"/>
  <c r="K2" i="25"/>
  <c r="J2" i="25"/>
  <c r="I2" i="25"/>
  <c r="H2" i="25"/>
  <c r="G2" i="25"/>
  <c r="F2" i="25"/>
  <c r="C2" i="25"/>
  <c r="B2" i="25"/>
  <c r="A2" i="25"/>
  <c r="N79" i="1" l="1"/>
  <c r="R70" i="1" s="1"/>
  <c r="N76" i="1"/>
  <c r="N73" i="1"/>
  <c r="N70" i="1"/>
  <c r="Q70" i="1" l="1"/>
  <c r="P70" i="1"/>
  <c r="O70" i="1"/>
  <c r="D2" i="25" s="1"/>
  <c r="E34" i="21"/>
  <c r="E33" i="21"/>
  <c r="E32" i="21"/>
  <c r="E31" i="21"/>
  <c r="E30" i="21"/>
  <c r="E27" i="21"/>
  <c r="E26" i="21"/>
  <c r="E25" i="21"/>
  <c r="E24" i="21"/>
  <c r="F9" i="22"/>
  <c r="S73" i="1" l="1"/>
  <c r="C101" i="1" l="1"/>
  <c r="C83" i="1"/>
  <c r="C82" i="1"/>
  <c r="G211" i="1"/>
  <c r="G217" i="1"/>
  <c r="G216" i="1"/>
  <c r="G215" i="1"/>
  <c r="G213" i="1"/>
  <c r="G212" i="1"/>
  <c r="G209" i="1"/>
  <c r="G208" i="1"/>
  <c r="G207" i="1"/>
  <c r="G206" i="1"/>
  <c r="G204" i="1"/>
  <c r="G201" i="1"/>
  <c r="N49" i="21" l="1"/>
  <c r="E29" i="21" l="1"/>
  <c r="C39" i="21" l="1"/>
  <c r="B6" i="23" l="1"/>
  <c r="B5" i="23"/>
  <c r="E5" i="23" s="1"/>
  <c r="E9" i="21" l="1"/>
  <c r="C32" i="21" l="1"/>
  <c r="F202" i="1" l="1"/>
  <c r="S2" i="25" s="1"/>
  <c r="D205" i="1"/>
  <c r="D203" i="1"/>
  <c r="F210" i="1" l="1"/>
  <c r="T2" i="25" s="1"/>
  <c r="E210" i="1"/>
  <c r="E49" i="21" s="1"/>
  <c r="F219" i="1" l="1"/>
  <c r="W2" i="25" s="1"/>
  <c r="G210" i="1"/>
  <c r="B13" i="23"/>
  <c r="N82" i="1"/>
  <c r="H96" i="1"/>
  <c r="H97" i="1"/>
  <c r="H95" i="1"/>
  <c r="N65" i="1" l="1"/>
  <c r="C36" i="1" l="1"/>
  <c r="E21" i="21" l="1"/>
  <c r="E20" i="21"/>
  <c r="E19" i="21"/>
  <c r="E47" i="21" l="1"/>
  <c r="E41" i="21"/>
  <c r="E15" i="21"/>
  <c r="C38" i="16"/>
  <c r="E180" i="1" l="1"/>
  <c r="E167" i="1"/>
  <c r="E155" i="1"/>
  <c r="E143" i="1"/>
  <c r="E169" i="1" l="1"/>
  <c r="E28" i="21"/>
  <c r="E182" i="1" l="1"/>
  <c r="E184" i="1" s="1"/>
  <c r="H195" i="1" l="1"/>
  <c r="E205" i="1"/>
  <c r="G205" i="1" s="1"/>
  <c r="E203" i="1"/>
  <c r="G203" i="1" s="1"/>
  <c r="H193" i="1"/>
  <c r="H180" i="1"/>
  <c r="H182" i="1" s="1"/>
  <c r="F180" i="1"/>
  <c r="F182" i="1" s="1"/>
  <c r="G179" i="1"/>
  <c r="G178" i="1"/>
  <c r="G177" i="1"/>
  <c r="G176" i="1"/>
  <c r="G175" i="1"/>
  <c r="G163" i="1"/>
  <c r="G151" i="1"/>
  <c r="G139" i="1"/>
  <c r="E202" i="1" l="1"/>
  <c r="C171" i="1"/>
  <c r="G180" i="1"/>
  <c r="G182" i="1" s="1"/>
  <c r="E22" i="21"/>
  <c r="E17" i="21"/>
  <c r="E16" i="21"/>
  <c r="M56" i="21"/>
  <c r="M55" i="21" s="1"/>
  <c r="F155" i="1"/>
  <c r="F167" i="1"/>
  <c r="G166" i="1"/>
  <c r="G165" i="1"/>
  <c r="G164" i="1"/>
  <c r="G162" i="1"/>
  <c r="G161" i="1"/>
  <c r="G160" i="1"/>
  <c r="G159" i="1"/>
  <c r="G158" i="1"/>
  <c r="G154" i="1"/>
  <c r="G153" i="1"/>
  <c r="G152" i="1"/>
  <c r="G150" i="1"/>
  <c r="G149" i="1"/>
  <c r="G148" i="1"/>
  <c r="G147" i="1"/>
  <c r="G142" i="1"/>
  <c r="G141" i="1"/>
  <c r="G140" i="1"/>
  <c r="G138" i="1"/>
  <c r="E38" i="21"/>
  <c r="E37" i="21"/>
  <c r="E36" i="21"/>
  <c r="E35" i="21"/>
  <c r="C28" i="16"/>
  <c r="C27" i="16"/>
  <c r="C26" i="16"/>
  <c r="C25" i="16"/>
  <c r="C24" i="16"/>
  <c r="S18" i="22"/>
  <c r="S17" i="22"/>
  <c r="S16" i="22"/>
  <c r="O18" i="22"/>
  <c r="O17" i="22"/>
  <c r="O16" i="22"/>
  <c r="K18" i="22"/>
  <c r="K17" i="22"/>
  <c r="K16" i="22"/>
  <c r="S21" i="22"/>
  <c r="O21" i="22"/>
  <c r="K21" i="22"/>
  <c r="G21" i="22"/>
  <c r="G18" i="22"/>
  <c r="G17" i="22"/>
  <c r="G16" i="22"/>
  <c r="H167" i="1"/>
  <c r="H155" i="1"/>
  <c r="H143" i="1"/>
  <c r="F143" i="1"/>
  <c r="G137" i="1"/>
  <c r="G136" i="1"/>
  <c r="G135" i="1"/>
  <c r="G146" i="1"/>
  <c r="N64" i="1"/>
  <c r="N62" i="1"/>
  <c r="G64" i="1" s="1"/>
  <c r="H13" i="21"/>
  <c r="E12" i="21"/>
  <c r="E11" i="21"/>
  <c r="E10" i="21"/>
  <c r="I58" i="21"/>
  <c r="I57" i="21"/>
  <c r="I56" i="21"/>
  <c r="I53" i="21"/>
  <c r="I52" i="21"/>
  <c r="G200" i="1"/>
  <c r="G202" i="1" l="1"/>
  <c r="G219" i="1" s="1"/>
  <c r="E219" i="1"/>
  <c r="N43" i="21"/>
  <c r="G65" i="1"/>
  <c r="E48" i="21"/>
  <c r="C198" i="1"/>
  <c r="F169" i="1"/>
  <c r="F184" i="1" s="1"/>
  <c r="AE2" i="25" s="1"/>
  <c r="H169" i="1"/>
  <c r="B12" i="23" s="1"/>
  <c r="C14" i="23" s="1"/>
  <c r="G155" i="1"/>
  <c r="G143" i="1"/>
  <c r="G167" i="1"/>
  <c r="J65" i="1" l="1"/>
  <c r="C9" i="16" s="1"/>
  <c r="E46" i="21"/>
  <c r="F46" i="21" s="1"/>
  <c r="H184" i="1"/>
  <c r="E42" i="21"/>
  <c r="E44" i="21" s="1"/>
  <c r="G169" i="1"/>
  <c r="G184" i="1" s="1"/>
  <c r="E43" i="21" l="1"/>
  <c r="N42" i="21" s="1"/>
  <c r="N44" i="21" s="1"/>
  <c r="B11" i="23"/>
  <c r="C15" i="23" l="1"/>
  <c r="B14" i="23"/>
  <c r="E4" i="23" s="1"/>
  <c r="N48" i="21"/>
  <c r="N50" i="21" s="1"/>
  <c r="E6" i="23" l="1"/>
  <c r="E8" i="23" s="1"/>
  <c r="E7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Verger, Marlène</author>
  </authors>
  <commentList>
    <comment ref="V1" authorId="0" shapeId="0" xr:uid="{9EC3C969-849F-440B-AE48-32AB37788E66}">
      <text>
        <r>
          <rPr>
            <b/>
            <sz val="9"/>
            <color indexed="81"/>
            <rFont val="Tahoma"/>
            <family val="2"/>
          </rPr>
          <t>Verger, Marlène:</t>
        </r>
        <r>
          <rPr>
            <sz val="9"/>
            <color indexed="81"/>
            <rFont val="Tahoma"/>
            <family val="2"/>
          </rPr>
          <t xml:space="preserve">
Inclus dans le total Autres sources de revenus</t>
        </r>
      </text>
    </comment>
  </commentList>
</comments>
</file>

<file path=xl/sharedStrings.xml><?xml version="1.0" encoding="utf-8"?>
<sst xmlns="http://schemas.openxmlformats.org/spreadsheetml/2006/main" count="390" uniqueCount="307">
  <si>
    <t>TOTAL FINANCEMENT</t>
  </si>
  <si>
    <t>Notes explicatives</t>
  </si>
  <si>
    <t>OUI/NON</t>
  </si>
  <si>
    <t>AUTRES FRAIS</t>
  </si>
  <si>
    <t>Total Autres frais</t>
  </si>
  <si>
    <t>Rapport final</t>
  </si>
  <si>
    <t>Requérant</t>
  </si>
  <si>
    <t>Formulaire de demande</t>
  </si>
  <si>
    <t>Volet 2.1 - Soutien aux occasions d'affaires et à la promotion à l'étranger</t>
  </si>
  <si>
    <t>SECTION A : IDENTIFICATION DU REQUÉRANT</t>
  </si>
  <si>
    <t>TYPEPROJET</t>
  </si>
  <si>
    <t>Occasion d'affaires spécifique et ponctuelle hors Québec</t>
  </si>
  <si>
    <t xml:space="preserve">Prénom </t>
  </si>
  <si>
    <t>Nom</t>
  </si>
  <si>
    <t>Accréditation et location espace</t>
  </si>
  <si>
    <t>Description des activités et calendrier de déploiement</t>
  </si>
  <si>
    <t>Titre de la personne-ressource</t>
  </si>
  <si>
    <t>Téléphone de la personne-ressource</t>
  </si>
  <si>
    <t>Courriel de la personne-ressource</t>
  </si>
  <si>
    <t>Province</t>
  </si>
  <si>
    <t>Québec</t>
  </si>
  <si>
    <t>TOTAL BUDGET</t>
  </si>
  <si>
    <t>Représentant officiel de l'entreprise - personne autorisée à signer</t>
  </si>
  <si>
    <t>* Nom de l'entreprise requérante</t>
  </si>
  <si>
    <t>* Adresse</t>
  </si>
  <si>
    <t>* Ville</t>
  </si>
  <si>
    <t>* Code postal</t>
  </si>
  <si>
    <t xml:space="preserve">* Prénom </t>
  </si>
  <si>
    <t>* Titre du représentant officiel de l'entreprise</t>
  </si>
  <si>
    <t>* Téléphone du représentant officiel de l'entreprise</t>
  </si>
  <si>
    <t>* Courriel du représentant officiel de l'entreprise</t>
  </si>
  <si>
    <t>* Nom</t>
  </si>
  <si>
    <t>* Quels ont été les bons coups? 
Expliquez :</t>
  </si>
  <si>
    <t>* Quelles ont été les difficultés rencontrées? 
Expliquez :</t>
  </si>
  <si>
    <t>Recommandation</t>
  </si>
  <si>
    <r>
      <rPr>
        <b/>
        <i/>
        <sz val="14"/>
        <rFont val="Arial"/>
        <family val="2"/>
      </rPr>
      <t>ATTENTION : CONSERVER CE DOCUMENT POUR SOUMETTRE VOTRE RAPPORT FINAL</t>
    </r>
    <r>
      <rPr>
        <b/>
        <i/>
        <sz val="13"/>
        <rFont val="Arial"/>
        <family val="2"/>
      </rPr>
      <t xml:space="preserve">
TOUT DOSSIER INCOMPLET SERA REFUSÉ</t>
    </r>
  </si>
  <si>
    <t>Nom de l'entreprise requérante</t>
  </si>
  <si>
    <t>No participation</t>
  </si>
  <si>
    <t>No Dossier</t>
  </si>
  <si>
    <t>Objet</t>
  </si>
  <si>
    <t>Adresse</t>
  </si>
  <si>
    <t>Ville</t>
  </si>
  <si>
    <t>Code postal</t>
  </si>
  <si>
    <t>Description du projet</t>
  </si>
  <si>
    <t>Montant total frais admissibles</t>
  </si>
  <si>
    <t>50% Total frais admissibles</t>
  </si>
  <si>
    <t>Subvention recommandée</t>
  </si>
  <si>
    <t>Deuxième versement (30 %)</t>
  </si>
  <si>
    <t>Commentaires de l'analyste</t>
  </si>
  <si>
    <t>Date</t>
  </si>
  <si>
    <t>Élaine Dumont</t>
  </si>
  <si>
    <t>Directrice Affaires internationales, exportation 
et mise en marché du cinéma</t>
  </si>
  <si>
    <t xml:space="preserve">Hébergement sur les territoires visés </t>
  </si>
  <si>
    <t xml:space="preserve">Production matériel promotionnel </t>
  </si>
  <si>
    <r>
      <rPr>
        <b/>
        <i/>
        <sz val="14"/>
        <rFont val="Arial"/>
        <family val="2"/>
      </rPr>
      <t>ATTENTION : CONSERVER CE DOCUMENT POUR SOUMETTRE VOTRE RAPPORT FINAL</t>
    </r>
    <r>
      <rPr>
        <b/>
        <i/>
        <sz val="13"/>
        <rFont val="Arial"/>
        <family val="2"/>
      </rPr>
      <t xml:space="preserve">
TOUT DOSSIER INCOMPLET SERA REFUSÉ
Les champs marqués d'un astérisque ( * ) sont obligatoires</t>
    </r>
  </si>
  <si>
    <t>Programme SODEXPORT - Aide à l'exportation et au rayonnement culturel 
Musique et variétés</t>
  </si>
  <si>
    <t>Statistiques</t>
  </si>
  <si>
    <t>Actuel</t>
  </si>
  <si>
    <t>Nombre de streams</t>
  </si>
  <si>
    <t>Chiffres d'audience sur les réseaux sociaux</t>
  </si>
  <si>
    <t>Jauge moyenne d'un spectacle en salle en tête d'affiche</t>
  </si>
  <si>
    <t>* Montant prévisionnel</t>
  </si>
  <si>
    <t>FRAIS DE DÉPLACEMENT</t>
  </si>
  <si>
    <t>Total Frais de déplacement</t>
  </si>
  <si>
    <t>Pistage radio</t>
  </si>
  <si>
    <t>Étape 1.</t>
  </si>
  <si>
    <t>Étape 2.</t>
  </si>
  <si>
    <t>Étape 3.</t>
  </si>
  <si>
    <t>Étape 4.</t>
  </si>
  <si>
    <t>Répondre aux questions ci-dessous</t>
  </si>
  <si>
    <r>
      <t xml:space="preserve">Niveau de couverture médiatique sur le territoire 
</t>
    </r>
    <r>
      <rPr>
        <i/>
        <sz val="10"/>
        <color theme="4" tint="-0.499984740745262"/>
        <rFont val="Arial"/>
        <family val="2"/>
      </rPr>
      <t>(liste déroulante)</t>
    </r>
  </si>
  <si>
    <t>COUVERTURE_MEDIA</t>
  </si>
  <si>
    <t>Inexistante</t>
  </si>
  <si>
    <t>Modeste</t>
  </si>
  <si>
    <t>Moyenne ampleur</t>
  </si>
  <si>
    <t>Grande ampleur</t>
  </si>
  <si>
    <t>Commentaires</t>
  </si>
  <si>
    <t>LOJIQ</t>
  </si>
  <si>
    <t>Territoire visé 1</t>
  </si>
  <si>
    <t>Territoire visé 2</t>
  </si>
  <si>
    <t>Territoire visé 3</t>
  </si>
  <si>
    <t>Indicateurs globaux Monde</t>
  </si>
  <si>
    <t>l</t>
  </si>
  <si>
    <t>Développement commercial impliquant une série de rencontres d'affaires hors Québec</t>
  </si>
  <si>
    <t>Présentation d'artistes en vitrine dans des événements importants hors Québec</t>
  </si>
  <si>
    <t>Nom du représentant officiel</t>
  </si>
  <si>
    <t>Vérification des participations actives au volet 2.1</t>
  </si>
  <si>
    <t>vérifié</t>
  </si>
  <si>
    <t>retour au formulaire</t>
  </si>
  <si>
    <t>* Description activités</t>
  </si>
  <si>
    <t>RAPPORT FINAL</t>
  </si>
  <si>
    <t>SECTION B : PROJET</t>
  </si>
  <si>
    <t>* Territoires</t>
  </si>
  <si>
    <t>Évaluation</t>
  </si>
  <si>
    <t>INSTRUCTIONS GÉNÉRALES</t>
  </si>
  <si>
    <t>Instructions</t>
  </si>
  <si>
    <r>
      <t xml:space="preserve">* Courte description du projet </t>
    </r>
    <r>
      <rPr>
        <b/>
        <sz val="12"/>
        <rFont val="Arial"/>
        <family val="2"/>
      </rPr>
      <t xml:space="preserve">
</t>
    </r>
    <r>
      <rPr>
        <i/>
        <sz val="10"/>
        <rFont val="Arial"/>
        <family val="2"/>
      </rPr>
      <t>(5 à 10 lignes)</t>
    </r>
  </si>
  <si>
    <t>Mise en œuvre d'une campagne de promotion pour la commercialisation d'œuvres ou d'artistes québécois sur un marché cible hors Québec</t>
  </si>
  <si>
    <t>Occasion d'affaires spécifique et ponctuelle ET mise en œuvre d'une campagne de promotion pour la commercialisation d'œuvres ou d'artistes québécois sur un marché cible hors Québec</t>
  </si>
  <si>
    <t>SECTION C : DESCRIPTION ACTIVITÉS</t>
  </si>
  <si>
    <t>Total Presse et promotion</t>
  </si>
  <si>
    <t>Transport local classe économique</t>
  </si>
  <si>
    <t>Honoraires experts-conseils</t>
  </si>
  <si>
    <t>Frais juridiques</t>
  </si>
  <si>
    <t>Interprète</t>
  </si>
  <si>
    <t>accès rapide au rapport final</t>
  </si>
  <si>
    <t>Promotion web et développement de communautés</t>
  </si>
  <si>
    <r>
      <t xml:space="preserve">Indemnités quotidiennes 
</t>
    </r>
    <r>
      <rPr>
        <b/>
        <i/>
        <sz val="10"/>
        <color rgb="FFC00000"/>
        <rFont val="Arial"/>
        <family val="2"/>
      </rPr>
      <t>(pour artistes seulement)</t>
    </r>
  </si>
  <si>
    <t>Écart
%</t>
  </si>
  <si>
    <t>SECTION E : BUDGET</t>
  </si>
  <si>
    <r>
      <t xml:space="preserve">Niveau de diffusion radio
</t>
    </r>
    <r>
      <rPr>
        <i/>
        <sz val="10"/>
        <rFont val="Arial"/>
        <family val="2"/>
      </rPr>
      <t>(liste déroulante)</t>
    </r>
  </si>
  <si>
    <t>Étape 5.</t>
  </si>
  <si>
    <t>Date de début du projet</t>
  </si>
  <si>
    <t>RECOMMANDATION</t>
  </si>
  <si>
    <r>
      <t xml:space="preserve">* Potentiel de développement de(s) l'artiste(s) ou de l'entreprise sur le territoire/marché visé
</t>
    </r>
    <r>
      <rPr>
        <i/>
        <sz val="10"/>
        <rFont val="Arial"/>
        <family val="2"/>
      </rPr>
      <t>(5 à 10 lignes)</t>
    </r>
  </si>
  <si>
    <t>PROMOTION</t>
  </si>
  <si>
    <t>Publicité ciblée</t>
  </si>
  <si>
    <t>Transport international classe économique</t>
  </si>
  <si>
    <t>À NOTER</t>
  </si>
  <si>
    <r>
      <t xml:space="preserve">Revue de presse </t>
    </r>
    <r>
      <rPr>
        <i/>
        <sz val="11"/>
        <color theme="4" tint="-0.249977111117893"/>
        <rFont val="Arial"/>
        <family val="2"/>
      </rPr>
      <t>(si applicable)</t>
    </r>
  </si>
  <si>
    <t>Étape 6.</t>
  </si>
  <si>
    <t>Historique de l'entreprise / artiste
sur le(s) territoire(s) visé(s) à ce jour</t>
  </si>
  <si>
    <t>Potentiel de développement de(s) l'artiste(s) ou de l'entreprise sur le territoire/marché visé</t>
  </si>
  <si>
    <t>STATISTIQUES CAMPAGNE DE PROMOTION</t>
  </si>
  <si>
    <t xml:space="preserve">Pour déposer une demande </t>
  </si>
  <si>
    <r>
      <t xml:space="preserve">compléter tous les champs requis dans le présent formulaire 
</t>
    </r>
    <r>
      <rPr>
        <b/>
        <i/>
        <sz val="16"/>
        <color rgb="FF0070C0"/>
        <rFont val="Arial"/>
        <family val="2"/>
      </rPr>
      <t>les champs marqués d'un astérisque ( * ) sont obligatoires</t>
    </r>
  </si>
  <si>
    <t>Pour déposer le rapport final</t>
  </si>
  <si>
    <r>
      <t xml:space="preserve">compléter les étapes telles que mentionnées dans l'onglet </t>
    </r>
    <r>
      <rPr>
        <b/>
        <sz val="16"/>
        <color rgb="FF0070C0"/>
        <rFont val="Arial"/>
        <family val="2"/>
      </rPr>
      <t>Rapport final</t>
    </r>
    <r>
      <rPr>
        <b/>
        <sz val="16"/>
        <color theme="4" tint="-0.499984740745262"/>
        <rFont val="Arial"/>
        <family val="2"/>
      </rPr>
      <t xml:space="preserve"> </t>
    </r>
    <r>
      <rPr>
        <b/>
        <i/>
        <sz val="16"/>
        <color rgb="FFC00000"/>
        <rFont val="Arial"/>
        <family val="2"/>
      </rPr>
      <t>cliquer ici</t>
    </r>
  </si>
  <si>
    <t xml:space="preserve">À titre d'exemple et sans s'y limiter, les projets pourraient être : </t>
  </si>
  <si>
    <t>Le rapport final est composé :</t>
  </si>
  <si>
    <t>Le projet est-il pertinent au regard du développement de l'entreprise?</t>
  </si>
  <si>
    <t>des 6 étapes ci-dessous</t>
  </si>
  <si>
    <t>Relations de presse</t>
  </si>
  <si>
    <t>SECTION F : SOURCES DE FINANCEMENT</t>
  </si>
  <si>
    <r>
      <t>du</t>
    </r>
    <r>
      <rPr>
        <b/>
        <i/>
        <sz val="14"/>
        <rFont val="Arial"/>
        <family val="2"/>
      </rPr>
      <t xml:space="preserve"> Formulaire de bilan SODEXPORT</t>
    </r>
    <r>
      <rPr>
        <b/>
        <sz val="14"/>
        <rFont val="Arial"/>
        <family val="2"/>
      </rPr>
      <t xml:space="preserve"> 
</t>
    </r>
    <r>
      <rPr>
        <b/>
        <i/>
        <sz val="11"/>
        <rFont val="Arial"/>
        <family val="2"/>
      </rPr>
      <t>(à compléter via la plateforme Sod@ccès)</t>
    </r>
  </si>
  <si>
    <t>Vérification admissibilité de l'entreprise</t>
  </si>
  <si>
    <t>Vérification admissibilité du projet</t>
  </si>
  <si>
    <t>Les coûts sont-ils réalistes?</t>
  </si>
  <si>
    <t>L’entreprise a-t-elle la capacité et/ou l’expérience nécessaire 
pour réaliser le projet?</t>
  </si>
  <si>
    <t>Le projet générera-t-il des retombées significatives?</t>
  </si>
  <si>
    <t>Dans le cas de campagnes de promotion, le choix des prestataires 
de services est-il adéquat en fonction des objectifs et résultats visés?</t>
  </si>
  <si>
    <t>Je déclare que les informations transmises 
sont exactes et véridiques.</t>
  </si>
  <si>
    <t>Veuillez noter que la SODEC pourra utiliser ce numéro à des fins d'authentification pour la signature électronique de documents.</t>
  </si>
  <si>
    <t>Veuillez noter que la SODEC utilisera cette adresse courriel pour communiquer les décisions 
et envoyer tout avis à l'entreprise requérante.</t>
  </si>
  <si>
    <t>Veuillez noter que la SODEC utilisera l'adresse courriel ci-dessus pour effectuer le suivi du projet 
(si différent du courriel du représentant officiel).</t>
  </si>
  <si>
    <r>
      <t xml:space="preserve">Toute aide gouvernementale obtenue ou à obtenir en vertu de programmes publics (municipaux, régionaux, provinciaux, nationaux et internationaux) et toute aide privée, sous quelque forme que ce soit (investissement, subvention, commandite, crédit d’impôt, etc.) 
</t>
    </r>
    <r>
      <rPr>
        <b/>
        <sz val="13"/>
        <color rgb="FFC00000"/>
        <rFont val="Arial"/>
        <family val="2"/>
      </rPr>
      <t>doit être inscrite ci-dessous</t>
    </r>
    <r>
      <rPr>
        <b/>
        <sz val="13"/>
        <color theme="4" tint="-0.499984740745262"/>
        <rFont val="Arial"/>
        <family val="2"/>
      </rPr>
      <t>.</t>
    </r>
  </si>
  <si>
    <t>Coécriture entre auteurs-compositeurs québécois sous contrat et des auteurs-compositeurs hors Québec, 
présentés par des éditeurs</t>
  </si>
  <si>
    <t>Compléter tous les champs marqués d'un astérisque ( * ) ci-dessous</t>
  </si>
  <si>
    <r>
      <rPr>
        <b/>
        <u/>
        <sz val="13"/>
        <color theme="0"/>
        <rFont val="Arial"/>
        <family val="2"/>
      </rPr>
      <t>Rapport final</t>
    </r>
    <r>
      <rPr>
        <b/>
        <sz val="12"/>
        <color theme="0"/>
        <rFont val="Arial"/>
        <family val="2"/>
      </rPr>
      <t xml:space="preserve">
</t>
    </r>
    <r>
      <rPr>
        <b/>
        <sz val="10"/>
        <color theme="0"/>
        <rFont val="Arial"/>
        <family val="2"/>
      </rPr>
      <t>Indiquez si les activités ont été réalisées.
Si non, expliquez pourquoi.
Décrivez également les activités non prévues.</t>
    </r>
  </si>
  <si>
    <r>
      <t xml:space="preserve">Entrer les données pertinentes à votre projet
</t>
    </r>
    <r>
      <rPr>
        <b/>
        <sz val="11"/>
        <color rgb="FFC00000"/>
        <rFont val="Arial"/>
        <family val="2"/>
      </rPr>
      <t>ci-dessous</t>
    </r>
  </si>
  <si>
    <t>Nombre de vue pour les vidéoclips</t>
  </si>
  <si>
    <t>Dans le cas de campagnes de promotion, la stratégie sur le marché cible 
est-elle cohérente?</t>
  </si>
  <si>
    <t>Cible</t>
  </si>
  <si>
    <t>Ventilation budgétaire</t>
  </si>
  <si>
    <t>Pourcentage alloué par ventilation budgétaire</t>
  </si>
  <si>
    <t>Sources de financement</t>
  </si>
  <si>
    <t>DESCRIPTION DES ACTIVITÉS</t>
  </si>
  <si>
    <r>
      <t xml:space="preserve">Inscrire le détail des activités prévues dans le cadre du projet dans l'onglet </t>
    </r>
    <r>
      <rPr>
        <b/>
        <sz val="14"/>
        <color theme="4" tint="-0.499984740745262"/>
        <rFont val="Arial"/>
        <family val="2"/>
      </rPr>
      <t>Desciption_Activités</t>
    </r>
    <r>
      <rPr>
        <b/>
        <sz val="14"/>
        <color theme="1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cliquer ici</t>
    </r>
  </si>
  <si>
    <r>
      <t xml:space="preserve">Compléter la section Rapport final des activités - onglet Description_Activités </t>
    </r>
    <r>
      <rPr>
        <b/>
        <i/>
        <sz val="13"/>
        <color rgb="FFC00000"/>
        <rFont val="Arial"/>
        <family val="2"/>
      </rPr>
      <t>cliquer ici</t>
    </r>
  </si>
  <si>
    <r>
      <t xml:space="preserve">Compléter la section Rapport final des statistiques - onglet Statistiques </t>
    </r>
    <r>
      <rPr>
        <b/>
        <i/>
        <sz val="13"/>
        <color rgb="FFC00000"/>
        <rFont val="Arial"/>
        <family val="2"/>
      </rPr>
      <t>cliquer ici</t>
    </r>
  </si>
  <si>
    <r>
      <t xml:space="preserve">* Date de début du projet </t>
    </r>
    <r>
      <rPr>
        <i/>
        <sz val="10"/>
        <rFont val="Arial"/>
        <family val="2"/>
      </rPr>
      <t>(aaaa-mm-jj)</t>
    </r>
  </si>
  <si>
    <t>La hauteur des lignes dans le formulaire peut être ajustée au besoin</t>
  </si>
  <si>
    <t>Premier versement (70 %)</t>
  </si>
  <si>
    <t>Titre du représentant officiel</t>
  </si>
  <si>
    <t>Courriel du représentant officiel</t>
  </si>
  <si>
    <t>Nom de la personne-ressource</t>
  </si>
  <si>
    <t>Retombée 1.</t>
  </si>
  <si>
    <t>Retombée 2.</t>
  </si>
  <si>
    <t>Retombée 3.</t>
  </si>
  <si>
    <t>Retombée 4.</t>
  </si>
  <si>
    <t>Retombée 5.</t>
  </si>
  <si>
    <r>
      <t xml:space="preserve">Retombées anticipées </t>
    </r>
    <r>
      <rPr>
        <i/>
        <sz val="10"/>
        <color theme="4" tint="-0.499984740745262"/>
        <rFont val="Arial"/>
        <family val="2"/>
      </rPr>
      <t>(tels que décrites dans la demande)</t>
    </r>
  </si>
  <si>
    <t>Participation financière Requérant</t>
  </si>
  <si>
    <t>Montant demandé à la SODEC</t>
  </si>
  <si>
    <t>Retombées anticipées</t>
  </si>
  <si>
    <t>FRAIS ADMISSIBLES</t>
  </si>
  <si>
    <t>TOTAL FRAIS ADMISSIBLES</t>
  </si>
  <si>
    <t>TOTAL FRAIS NON ADMISSIBLES</t>
  </si>
  <si>
    <t>Frais de représentation</t>
  </si>
  <si>
    <t>FRAIS NON ADMISSIBLES 
LIÉS AU PROJET</t>
  </si>
  <si>
    <t>Indemnités quotidiennes des représentants de l'entreprise</t>
  </si>
  <si>
    <r>
      <t>Délégué</t>
    </r>
    <r>
      <rPr>
        <sz val="12"/>
        <color theme="4" tint="-0.499984740745262"/>
        <rFont val="Calibri"/>
        <family val="2"/>
      </rPr>
      <t>·</t>
    </r>
    <r>
      <rPr>
        <sz val="12"/>
        <color theme="4" tint="-0.499984740745262"/>
        <rFont val="Arial"/>
        <family val="2"/>
      </rPr>
      <t>e Affaires internationales</t>
    </r>
  </si>
  <si>
    <t>Montant total budget</t>
  </si>
  <si>
    <t>Montant appliqué par ventilation budgétaire</t>
  </si>
  <si>
    <t>Montant Rapport final</t>
  </si>
  <si>
    <r>
      <t xml:space="preserve">Écart 
</t>
    </r>
    <r>
      <rPr>
        <b/>
        <sz val="9"/>
        <color theme="0"/>
        <rFont val="Arial"/>
        <family val="2"/>
      </rPr>
      <t>Montant prévisionnel 
vs 
Montant Rapport final</t>
    </r>
  </si>
  <si>
    <t>Montants admissibles</t>
  </si>
  <si>
    <t>RÉSERVÉ À LA SODEC</t>
  </si>
  <si>
    <r>
      <t xml:space="preserve">Inscrire le détail des statistiques pour les </t>
    </r>
    <r>
      <rPr>
        <b/>
        <sz val="14"/>
        <color rgb="FFC00000"/>
        <rFont val="Arial"/>
        <family val="2"/>
      </rPr>
      <t>CAMPAGNES DE PROMOTION SEULEMENT</t>
    </r>
    <r>
      <rPr>
        <b/>
        <sz val="14"/>
        <color theme="10"/>
        <rFont val="Arial"/>
        <family val="2"/>
      </rPr>
      <t xml:space="preserve"> dans l'onglet </t>
    </r>
    <r>
      <rPr>
        <b/>
        <sz val="14"/>
        <color theme="4" tint="-0.499984740745262"/>
        <rFont val="Arial"/>
        <family val="2"/>
      </rPr>
      <t>Statistiques</t>
    </r>
    <r>
      <rPr>
        <b/>
        <sz val="14"/>
        <color theme="1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cliquer ici</t>
    </r>
  </si>
  <si>
    <r>
      <t xml:space="preserve">Compléter la section Rapport final du budget - Section E </t>
    </r>
    <r>
      <rPr>
        <b/>
        <i/>
        <sz val="13"/>
        <color rgb="FFC00000"/>
        <rFont val="Arial"/>
        <family val="2"/>
      </rPr>
      <t>cliquer ici</t>
    </r>
  </si>
  <si>
    <r>
      <rPr>
        <b/>
        <sz val="14"/>
        <color rgb="FF0070C0"/>
        <rFont val="Arial"/>
        <family val="2"/>
      </rPr>
      <t>Inscrire les coûts prévus pour chacune des catégories de frais, lorsqu'applicable dans la colonne</t>
    </r>
    <r>
      <rPr>
        <b/>
        <sz val="14"/>
        <color theme="4" tint="-0.499984740745262"/>
        <rFont val="Arial"/>
        <family val="2"/>
      </rPr>
      <t xml:space="preserve"> Montant prévisionnel</t>
    </r>
  </si>
  <si>
    <t>Oui</t>
  </si>
  <si>
    <t>Non</t>
  </si>
  <si>
    <r>
      <t xml:space="preserve">1. Inscrire toutes les activités et actions prévues en lien avec le projet, en ordre chronologique </t>
    </r>
    <r>
      <rPr>
        <b/>
        <i/>
        <sz val="11"/>
        <color theme="4" tint="-0.499984740745262"/>
        <rFont val="Arial"/>
        <family val="2"/>
      </rPr>
      <t>(incluant déplacement, rencontres, développement d'outils en ligne, création de matériel promotionnel, etc.)</t>
    </r>
  </si>
  <si>
    <r>
      <t xml:space="preserve">2. Retourner au </t>
    </r>
    <r>
      <rPr>
        <b/>
        <sz val="12"/>
        <color theme="4" tint="-0.499984740745262"/>
        <rFont val="Arial"/>
        <family val="2"/>
      </rPr>
      <t>Formulaire_Demande</t>
    </r>
    <r>
      <rPr>
        <b/>
        <sz val="12"/>
        <color rgb="FF0070C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cliquer ici</t>
    </r>
  </si>
  <si>
    <t>Autres spécifiez ici:</t>
  </si>
  <si>
    <r>
      <t xml:space="preserve">Compléter la section Rapport final des sources de financement - Section F </t>
    </r>
    <r>
      <rPr>
        <b/>
        <i/>
        <sz val="13"/>
        <color rgb="FFC00000"/>
        <rFont val="Arial"/>
        <family val="2"/>
      </rPr>
      <t>cliquer ici</t>
    </r>
  </si>
  <si>
    <t>Selon les retombées anticipées :</t>
  </si>
  <si>
    <t>Le représentant officiel de l'entreprise est la personne ayant la capacité d’engager la société et l’autorisation de signer un contrat d’aide financière.</t>
  </si>
  <si>
    <r>
      <t xml:space="preserve">Personne-ressource pour le traitement du dossier 
</t>
    </r>
    <r>
      <rPr>
        <b/>
        <i/>
        <sz val="12"/>
        <color theme="4" tint="-0.499984740745262"/>
        <rFont val="Arial"/>
        <family val="2"/>
      </rPr>
      <t>(si différent du Représentant officiel de l’entreprise)</t>
    </r>
  </si>
  <si>
    <r>
      <t xml:space="preserve">* Date de fin du projet </t>
    </r>
    <r>
      <rPr>
        <i/>
        <sz val="10"/>
        <rFont val="Arial"/>
        <family val="2"/>
      </rPr>
      <t>(aaaa-mm-jj)</t>
    </r>
  </si>
  <si>
    <t>Prénom</t>
  </si>
  <si>
    <t>Rôle dans le cadre du projet</t>
  </si>
  <si>
    <t>Vitrine</t>
  </si>
  <si>
    <t>Co écriture</t>
  </si>
  <si>
    <t>Campagne de promotion</t>
  </si>
  <si>
    <t>Démarchage</t>
  </si>
  <si>
    <t>* Le projet est-il une retombée d'une activité antérieure soutenue par la SODEC?</t>
  </si>
  <si>
    <t>Cachet d'artistes versés par le requérant</t>
  </si>
  <si>
    <t xml:space="preserve">* Veuillez préciser: </t>
  </si>
  <si>
    <t>Confirmé ou Pressenti</t>
  </si>
  <si>
    <t>Confirmé</t>
  </si>
  <si>
    <t>Pressenti</t>
  </si>
  <si>
    <t>* Requérant</t>
  </si>
  <si>
    <r>
      <t xml:space="preserve">* SODEC </t>
    </r>
    <r>
      <rPr>
        <b/>
        <i/>
        <sz val="10"/>
        <color theme="4" tint="-0.499984740745262"/>
        <rFont val="Arial"/>
        <family val="2"/>
      </rPr>
      <t>(montant demandé)</t>
    </r>
  </si>
  <si>
    <t>Subventions fédérales</t>
  </si>
  <si>
    <t>Subventions provinciales</t>
  </si>
  <si>
    <r>
      <rPr>
        <b/>
        <sz val="10"/>
        <color rgb="FF0070C0"/>
        <rFont val="Arial"/>
        <family val="2"/>
      </rPr>
      <t>FACTOR</t>
    </r>
    <r>
      <rPr>
        <b/>
        <sz val="9"/>
        <color rgb="FF0070C0"/>
        <rFont val="Arial"/>
        <family val="2"/>
      </rPr>
      <t xml:space="preserve"> </t>
    </r>
    <r>
      <rPr>
        <b/>
        <i/>
        <sz val="9"/>
        <color rgb="FF0070C0"/>
        <rFont val="Arial"/>
        <family val="2"/>
      </rPr>
      <t xml:space="preserve">Envelop Funding for Music Companies
</t>
    </r>
    <r>
      <rPr>
        <b/>
        <i/>
        <sz val="9"/>
        <color theme="4" tint="-0.499984740745262"/>
        <rFont val="Arial"/>
        <family val="2"/>
      </rPr>
      <t>(montant alloué au projet)</t>
    </r>
  </si>
  <si>
    <r>
      <rPr>
        <b/>
        <sz val="10"/>
        <color rgb="FF0070C0"/>
        <rFont val="Arial"/>
        <family val="2"/>
      </rPr>
      <t>FACTOR</t>
    </r>
    <r>
      <rPr>
        <b/>
        <sz val="9"/>
        <color rgb="FF0070C0"/>
        <rFont val="Arial"/>
        <family val="2"/>
      </rPr>
      <t xml:space="preserve"> 
Aide ponctuelle pour ce projet</t>
    </r>
  </si>
  <si>
    <r>
      <rPr>
        <b/>
        <sz val="10"/>
        <color rgb="FF0070C0"/>
        <rFont val="Arial"/>
        <family val="2"/>
      </rPr>
      <t>MUSICACTION</t>
    </r>
    <r>
      <rPr>
        <b/>
        <i/>
        <sz val="9"/>
        <color rgb="FF0070C0"/>
        <rFont val="Arial"/>
        <family val="2"/>
      </rPr>
      <t xml:space="preserve"> Enveloppe de financement global 
</t>
    </r>
    <r>
      <rPr>
        <b/>
        <i/>
        <sz val="9"/>
        <rFont val="Arial"/>
        <family val="2"/>
      </rPr>
      <t>(montant alloué au projet)</t>
    </r>
  </si>
  <si>
    <r>
      <rPr>
        <b/>
        <sz val="10"/>
        <color rgb="FF0070C0"/>
        <rFont val="Arial"/>
        <family val="2"/>
      </rPr>
      <t>MUSICACTION</t>
    </r>
    <r>
      <rPr>
        <b/>
        <sz val="9"/>
        <color rgb="FF0070C0"/>
        <rFont val="Arial"/>
        <family val="2"/>
      </rPr>
      <t xml:space="preserve"> 
Aide ponctuelle pour ce projet</t>
    </r>
  </si>
  <si>
    <t>1er versement</t>
  </si>
  <si>
    <t>2e versement</t>
  </si>
  <si>
    <r>
      <rPr>
        <b/>
        <sz val="12"/>
        <color theme="4" tint="-0.499984740745262"/>
        <rFont val="Arial"/>
        <family val="2"/>
      </rPr>
      <t>FACTOR</t>
    </r>
    <r>
      <rPr>
        <b/>
        <sz val="11"/>
        <color rgb="FF0070C0"/>
        <rFont val="Arial"/>
        <family val="2"/>
      </rPr>
      <t xml:space="preserve"> : Recevez-vous une aide globale de type </t>
    </r>
    <r>
      <rPr>
        <b/>
        <i/>
        <sz val="11"/>
        <color rgb="FF0070C0"/>
        <rFont val="Arial"/>
        <family val="2"/>
      </rPr>
      <t>Envelop Funding for Music Companies</t>
    </r>
    <r>
      <rPr>
        <b/>
        <sz val="11"/>
        <color rgb="FF0070C0"/>
        <rFont val="Arial"/>
        <family val="2"/>
      </rPr>
      <t xml:space="preserve">? 
</t>
    </r>
    <r>
      <rPr>
        <i/>
        <sz val="10"/>
        <rFont val="Arial"/>
        <family val="2"/>
      </rPr>
      <t>(Oui / Non)</t>
    </r>
  </si>
  <si>
    <r>
      <rPr>
        <b/>
        <sz val="12"/>
        <color theme="4" tint="-0.499984740745262"/>
        <rFont val="Arial"/>
        <family val="2"/>
      </rPr>
      <t>MUSICACTION</t>
    </r>
    <r>
      <rPr>
        <b/>
        <sz val="11"/>
        <color rgb="FF0070C0"/>
        <rFont val="Arial"/>
        <family val="2"/>
      </rPr>
      <t xml:space="preserve"> : Recevez-vous une aide globale de type </t>
    </r>
    <r>
      <rPr>
        <b/>
        <i/>
        <sz val="11"/>
        <color rgb="FF0070C0"/>
        <rFont val="Arial"/>
        <family val="2"/>
      </rPr>
      <t>Enveloppe de financement global annuel</t>
    </r>
    <r>
      <rPr>
        <b/>
        <sz val="11"/>
        <color rgb="FF0070C0"/>
        <rFont val="Arial"/>
        <family val="2"/>
      </rPr>
      <t>?</t>
    </r>
    <r>
      <rPr>
        <i/>
        <sz val="10"/>
        <rFont val="Arial"/>
        <family val="2"/>
      </rPr>
      <t xml:space="preserve"> (Oui / Non)</t>
    </r>
  </si>
  <si>
    <t>SECTION D : STATISTIQUES - CAMPAGNE DE PROMOTION seulement</t>
  </si>
  <si>
    <r>
      <t xml:space="preserve">* Historique de l'entreprise / artiste
sur le territoire/marché visé à ce jour
</t>
    </r>
    <r>
      <rPr>
        <i/>
        <sz val="10"/>
        <rFont val="Arial"/>
        <family val="2"/>
      </rPr>
      <t>(5 à 10 lignes)</t>
    </r>
  </si>
  <si>
    <r>
      <t xml:space="preserve">* Date début
</t>
    </r>
    <r>
      <rPr>
        <i/>
        <sz val="10"/>
        <color theme="0"/>
        <rFont val="Arial"/>
        <family val="2"/>
      </rPr>
      <t>(aaaa-mm-jj)</t>
    </r>
  </si>
  <si>
    <r>
      <t xml:space="preserve">* Date fin
</t>
    </r>
    <r>
      <rPr>
        <i/>
        <sz val="10"/>
        <color theme="0"/>
        <rFont val="Arial"/>
        <family val="2"/>
      </rPr>
      <t>(aaaa-mm-jj)</t>
    </r>
  </si>
  <si>
    <t>Désengagement</t>
  </si>
  <si>
    <t>Recouvrement</t>
  </si>
  <si>
    <t>Dépôt de la demande</t>
  </si>
  <si>
    <t>Dépôt Rapport final</t>
  </si>
  <si>
    <t>Montant recommandé</t>
  </si>
  <si>
    <t>Montant révisé</t>
  </si>
  <si>
    <t>1er versement émis</t>
  </si>
  <si>
    <t>2e versement révisé</t>
  </si>
  <si>
    <t>Calcul 2e versement</t>
  </si>
  <si>
    <t>Date de fin du projet</t>
  </si>
  <si>
    <t>Types d'activités</t>
  </si>
  <si>
    <t>Identifier le(s) territoire(s)</t>
  </si>
  <si>
    <r>
      <t xml:space="preserve">Retombées obtenues?
</t>
    </r>
    <r>
      <rPr>
        <i/>
        <sz val="10"/>
        <color theme="4" tint="-0.499984740745262"/>
        <rFont val="Arial"/>
        <family val="2"/>
      </rPr>
      <t>(Oui / Non)</t>
    </r>
  </si>
  <si>
    <r>
      <t xml:space="preserve">* Comptez-vous poursuivre des efforts de développement sur ce(s) territoire(s) dans les prochaines années? 
</t>
    </r>
    <r>
      <rPr>
        <i/>
        <sz val="10"/>
        <rFont val="Arial"/>
        <family val="2"/>
      </rPr>
      <t>(Oui / Non)</t>
    </r>
  </si>
  <si>
    <t>Détails des résultats connus à ce jour</t>
  </si>
  <si>
    <r>
      <t xml:space="preserve">* La mise en œuvre de ce projet a-t-elle eu d'autres </t>
    </r>
    <r>
      <rPr>
        <b/>
        <i/>
        <sz val="12"/>
        <color theme="4" tint="-0.499984740745262"/>
        <rFont val="Arial"/>
        <family val="2"/>
      </rPr>
      <t>retombées non anticipées</t>
    </r>
    <r>
      <rPr>
        <b/>
        <sz val="12"/>
        <color rgb="FF0070C0"/>
        <rFont val="Arial"/>
        <family val="2"/>
      </rPr>
      <t xml:space="preserve"> </t>
    </r>
    <r>
      <rPr>
        <i/>
        <sz val="11"/>
        <rFont val="Arial"/>
        <family val="2"/>
      </rPr>
      <t>(positives ou négatives)</t>
    </r>
    <r>
      <rPr>
        <b/>
        <sz val="12"/>
        <color rgb="FF0070C0"/>
        <rFont val="Arial"/>
        <family val="2"/>
      </rPr>
      <t xml:space="preserve"> pour votre entreprise? </t>
    </r>
    <r>
      <rPr>
        <i/>
        <sz val="10"/>
        <rFont val="Arial"/>
        <family val="2"/>
      </rPr>
      <t>(Oui / Non)</t>
    </r>
  </si>
  <si>
    <t>Total Budget requérant</t>
  </si>
  <si>
    <t>Contribution requérant</t>
  </si>
  <si>
    <t>% Contribution requérant</t>
  </si>
  <si>
    <t>Pourcentage aides gouvernementales</t>
  </si>
  <si>
    <t>Total Aides gouvernementales</t>
  </si>
  <si>
    <r>
      <t xml:space="preserve">* Détailler brièvement les retombées anticipées 
</t>
    </r>
    <r>
      <rPr>
        <b/>
        <i/>
        <sz val="10"/>
        <rFont val="Arial"/>
        <family val="2"/>
      </rPr>
      <t xml:space="preserve">  par exemple:</t>
    </r>
    <r>
      <rPr>
        <i/>
        <sz val="10"/>
        <rFont val="Arial"/>
        <family val="2"/>
      </rPr>
      <t xml:space="preserve"> 
-Accroissement des ventes en pourcentage 
-Développement de XX marché et XX 
 retombées attendues
-Recherche de financement étranger 
 pour X projet
-Entente de partenariat à détailler
-Ventes de droits avec cible précise
-Présence média accrue avec cible
 Etc.</t>
    </r>
  </si>
  <si>
    <t>Pourcentage contribution du requérant</t>
  </si>
  <si>
    <t>% Aides gouvernementales</t>
  </si>
  <si>
    <t>Autres commentaires</t>
  </si>
  <si>
    <t>Territoire</t>
  </si>
  <si>
    <t>Territoire(s)</t>
  </si>
  <si>
    <t>Dépôt du Rapport final</t>
  </si>
  <si>
    <t>Nouveau budget total</t>
  </si>
  <si>
    <t>Nouveau budget admissible</t>
  </si>
  <si>
    <t>Total autre financement</t>
  </si>
  <si>
    <t>Nouveau montant admissible</t>
  </si>
  <si>
    <t>50% du budget admissible, ou</t>
  </si>
  <si>
    <t>Nouveau total budget-(Nouveau total budget*30%)-total autres subventions fédérales et provinciales</t>
  </si>
  <si>
    <r>
      <t xml:space="preserve">Nom de l'événement 
</t>
    </r>
    <r>
      <rPr>
        <i/>
        <sz val="10"/>
        <color theme="4" tint="-0.499984740745262"/>
        <rFont val="Arial"/>
        <family val="2"/>
      </rPr>
      <t>(s'il y a lieu)</t>
    </r>
  </si>
  <si>
    <t>Cachets versés par les diffuseurs</t>
  </si>
  <si>
    <r>
      <t xml:space="preserve">Résident fiscal québécois? 
</t>
    </r>
    <r>
      <rPr>
        <i/>
        <sz val="10"/>
        <color theme="4" tint="-0.499984740745262"/>
        <rFont val="Arial"/>
        <family val="2"/>
      </rPr>
      <t>(Oui / Non)</t>
    </r>
  </si>
  <si>
    <t>Si des frais de déplacement seront encourus, 
inscrire le prénom, nom et rôle de chaque personne concernée</t>
  </si>
  <si>
    <t>Nom de l'artiste / groupe</t>
  </si>
  <si>
    <r>
      <t xml:space="preserve">Nom de l'artiste
</t>
    </r>
    <r>
      <rPr>
        <b/>
        <i/>
        <sz val="10"/>
        <color theme="4" tint="-0.499984740745262"/>
        <rFont val="Arial"/>
        <family val="2"/>
      </rPr>
      <t>(Dans le cas d'une vitrine, une co écriture ou une campagne de promotion)</t>
    </r>
  </si>
  <si>
    <t xml:space="preserve">Déplacement
</t>
  </si>
  <si>
    <t>Compléter la section Démarchage uniquement si cette activité se déroule hors vitrine, co écriture ou campage de promotion</t>
  </si>
  <si>
    <t>déterminer si terr ou éven commun Vitrine-Démarchage</t>
  </si>
  <si>
    <t>Si événement vide, territoire,sinon événement</t>
  </si>
  <si>
    <t>Vérif si info vitrine en double</t>
  </si>
  <si>
    <t>Vérif si info co écriture en double</t>
  </si>
  <si>
    <t>Vérif si info Campagne promo en double</t>
  </si>
  <si>
    <t>Autres sources de revenus</t>
  </si>
  <si>
    <t>Année fiscale</t>
  </si>
  <si>
    <t>Entreprise</t>
  </si>
  <si>
    <t>Artiste</t>
  </si>
  <si>
    <t>No DM</t>
  </si>
  <si>
    <t>No Participation</t>
  </si>
  <si>
    <t>Année de l'activité</t>
  </si>
  <si>
    <t>Décrivez en quelques mots</t>
  </si>
  <si>
    <t>Hébergement sur les territoires visés</t>
  </si>
  <si>
    <t xml:space="preserve">Nombre de personnes inclus au déplacement </t>
  </si>
  <si>
    <t>Role dans le cadre du projet</t>
  </si>
  <si>
    <t>Nombre de résident québécois</t>
  </si>
  <si>
    <t>Dépenses totales (total budget)</t>
  </si>
  <si>
    <t>Nom du projet</t>
  </si>
  <si>
    <t>Territoire Vitrine</t>
  </si>
  <si>
    <t>Territoire Co écriture</t>
  </si>
  <si>
    <t>Territoire Campagne promo</t>
  </si>
  <si>
    <t>Nom événement Vitrine</t>
  </si>
  <si>
    <t>Nom événement Co écriture</t>
  </si>
  <si>
    <t>Territoire Démarchage</t>
  </si>
  <si>
    <t>Nom événement Démarchage</t>
  </si>
  <si>
    <t>Activité SODEC ayant généré le projet</t>
  </si>
  <si>
    <t>Total Autres sources de revenus</t>
  </si>
  <si>
    <t>Total Subventions fédérales</t>
  </si>
  <si>
    <t>Total Subventions provinciales</t>
  </si>
  <si>
    <t>Total Financement</t>
  </si>
  <si>
    <t>Montant versé par requérant</t>
  </si>
  <si>
    <t>Subvention SODEC</t>
  </si>
  <si>
    <t>Cachets d'artistes versés par le requérant</t>
  </si>
  <si>
    <t xml:space="preserve">Indemnités quotidiennes versés aux artistes </t>
  </si>
  <si>
    <t>dernière mise à jour : 23 octobre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</si>
</sst>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 * #,##0.00_)\ &quot;$&quot;_ ;_ * \(#,##0.00\)\ &quot;$&quot;_ ;_ * &quot;-&quot;??_)\ &quot;$&quot;_ ;_ @_ "/>
    <numFmt numFmtId="164" formatCode="#,##0\ [$$-C0C]"/>
    <numFmt numFmtId="165" formatCode="_(#,##0\ &quot;$&quot;_);_(\(#,##0\ &quot;$&quot;\);_(&quot;- $&quot;_);_(@_)"/>
    <numFmt numFmtId="166" formatCode="mmm/yyyy"/>
    <numFmt numFmtId="167" formatCode="#,##0\ &quot;$&quot;"/>
    <numFmt numFmtId="168" formatCode="#,##0.00\ &quot;$&quot;"/>
    <numFmt numFmtId="169" formatCode="[&lt;=9999999]###\-####;###\-###\-####"/>
    <numFmt numFmtId="170" formatCode="[$-F800]dddd\,\ mmmm\ dd\,\ yyyy"/>
    <numFmt numFmtId="171" formatCode="dd/mmm/yyyy"/>
    <numFmt numFmtId="172" formatCode="0.0%"/>
    <numFmt numFmtId="173" formatCode="yyyy/mm/dd;@"/>
    <numFmt numFmtId="174" formatCode="_ * #,##0_)\ &quot;$&quot;_ ;_ * \(#,##0\)\ &quot;$&quot;_ ;_ * &quot;-&quot;??_)\ &quot;$&quot;_ ;_ @_ "/>
  </numFmts>
  <fonts count="117" x14ac:knownFonts="1">
    <font>
      <sz val="11"/>
      <color theme="1"/>
      <name val="Calibri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b/>
      <sz val="13"/>
      <color theme="0"/>
      <name val="Arial"/>
      <family val="2"/>
    </font>
    <font>
      <sz val="10"/>
      <name val="Segoe UI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rgb="FF0070C0"/>
      <name val="Arial"/>
      <family val="2"/>
    </font>
    <font>
      <b/>
      <sz val="16"/>
      <color rgb="FFC00000"/>
      <name val="Arial"/>
      <family val="2"/>
    </font>
    <font>
      <b/>
      <sz val="14"/>
      <color rgb="FFC00000"/>
      <name val="Arial"/>
      <family val="2"/>
    </font>
    <font>
      <b/>
      <sz val="12"/>
      <color rgb="FF0070C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3"/>
      <color theme="4" tint="-0.499984740745262"/>
      <name val="Arial"/>
      <family val="2"/>
    </font>
    <font>
      <b/>
      <i/>
      <sz val="12"/>
      <color theme="4" tint="-0.499984740745262"/>
      <name val="Arial"/>
      <family val="2"/>
    </font>
    <font>
      <u/>
      <sz val="11"/>
      <color theme="10"/>
      <name val="Calibri"/>
      <family val="2"/>
    </font>
    <font>
      <b/>
      <sz val="11"/>
      <color rgb="FF0070C0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0"/>
      <name val="Arial"/>
      <family val="2"/>
    </font>
    <font>
      <b/>
      <u/>
      <sz val="13"/>
      <color theme="0"/>
      <name val="Arial"/>
      <family val="2"/>
    </font>
    <font>
      <i/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4"/>
      <color rgb="FF0070C0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b/>
      <sz val="13"/>
      <color rgb="FFC00000"/>
      <name val="Arial"/>
      <family val="2"/>
    </font>
    <font>
      <b/>
      <sz val="18"/>
      <color theme="0"/>
      <name val="Arial"/>
      <family val="2"/>
    </font>
    <font>
      <b/>
      <sz val="14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3"/>
      <color theme="4" tint="-0.249977111117893"/>
      <name val="Arial"/>
      <family val="2"/>
    </font>
    <font>
      <b/>
      <sz val="18"/>
      <color rgb="FF0070C0"/>
      <name val="Arial"/>
      <family val="2"/>
    </font>
    <font>
      <b/>
      <sz val="18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i/>
      <sz val="9"/>
      <color theme="1"/>
      <name val="Arial"/>
      <family val="2"/>
    </font>
    <font>
      <sz val="8"/>
      <name val="Calibri"/>
      <family val="2"/>
    </font>
    <font>
      <b/>
      <i/>
      <sz val="12"/>
      <color rgb="FF0070C0"/>
      <name val="Arial"/>
      <family val="2"/>
    </font>
    <font>
      <b/>
      <sz val="10"/>
      <color rgb="FF0070C0"/>
      <name val="Wingdings"/>
      <charset val="2"/>
    </font>
    <font>
      <b/>
      <sz val="12"/>
      <color rgb="FFC0000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b/>
      <sz val="14"/>
      <color rgb="FF0070C0"/>
      <name val="Arial"/>
      <family val="2"/>
    </font>
    <font>
      <b/>
      <sz val="22"/>
      <color rgb="FFC00000"/>
      <name val="Calibri"/>
      <family val="2"/>
    </font>
    <font>
      <b/>
      <sz val="16"/>
      <color theme="4" tint="-0.499984740745262"/>
      <name val="Arial"/>
      <family val="2"/>
    </font>
    <font>
      <b/>
      <i/>
      <sz val="16"/>
      <color rgb="FF0070C0"/>
      <name val="Arial"/>
      <family val="2"/>
    </font>
    <font>
      <sz val="16"/>
      <color theme="4" tint="-0.499984740745262"/>
      <name val="Arial"/>
      <family val="2"/>
    </font>
    <font>
      <b/>
      <sz val="16"/>
      <color rgb="FF0070C0"/>
      <name val="Arial"/>
      <family val="2"/>
    </font>
    <font>
      <b/>
      <sz val="18"/>
      <color rgb="FFC00000"/>
      <name val="Arial"/>
      <family val="2"/>
    </font>
    <font>
      <b/>
      <i/>
      <sz val="11"/>
      <color theme="4" tint="-0.499984740745262"/>
      <name val="Arial"/>
      <family val="2"/>
    </font>
    <font>
      <b/>
      <i/>
      <sz val="18"/>
      <color theme="4" tint="-0.499984740745262"/>
      <name val="Arial"/>
      <family val="2"/>
    </font>
    <font>
      <sz val="11"/>
      <color theme="0" tint="-0.34998626667073579"/>
      <name val="Arial"/>
      <family val="2"/>
    </font>
    <font>
      <sz val="18"/>
      <color theme="1"/>
      <name val="Arial"/>
      <family val="2"/>
    </font>
    <font>
      <b/>
      <sz val="14"/>
      <color theme="10"/>
      <name val="Arial"/>
      <family val="2"/>
    </font>
    <font>
      <b/>
      <i/>
      <sz val="14"/>
      <color rgb="FFC00000"/>
      <name val="Arial"/>
      <family val="2"/>
    </font>
    <font>
      <b/>
      <sz val="12"/>
      <color theme="1"/>
      <name val="Arial"/>
      <family val="2"/>
    </font>
    <font>
      <b/>
      <i/>
      <sz val="10"/>
      <color rgb="FFC00000"/>
      <name val="Arial"/>
      <family val="2"/>
    </font>
    <font>
      <sz val="14"/>
      <color theme="1"/>
      <name val="Arial"/>
      <family val="2"/>
    </font>
    <font>
      <sz val="10"/>
      <color theme="4" tint="-0.499984740745262"/>
      <name val="Arial"/>
      <family val="2"/>
    </font>
    <font>
      <b/>
      <sz val="11"/>
      <color rgb="FFC00000"/>
      <name val="Arial"/>
      <family val="2"/>
    </font>
    <font>
      <b/>
      <sz val="14"/>
      <color theme="0" tint="-0.14999847407452621"/>
      <name val="Arial"/>
      <family val="2"/>
    </font>
    <font>
      <b/>
      <i/>
      <sz val="13"/>
      <color rgb="FFC00000"/>
      <name val="Arial"/>
      <family val="2"/>
    </font>
    <font>
      <b/>
      <sz val="14"/>
      <name val="Arial"/>
      <family val="2"/>
    </font>
    <font>
      <i/>
      <sz val="11"/>
      <color theme="4" tint="-0.249977111117893"/>
      <name val="Arial"/>
      <family val="2"/>
    </font>
    <font>
      <sz val="22"/>
      <color theme="4" tint="-0.499984740745262"/>
      <name val="Calibri"/>
      <family val="2"/>
    </font>
    <font>
      <b/>
      <i/>
      <sz val="16"/>
      <color rgb="FFC0000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  <font>
      <b/>
      <sz val="12"/>
      <name val="Wingdings"/>
      <charset val="2"/>
    </font>
    <font>
      <b/>
      <i/>
      <sz val="11"/>
      <name val="Arial"/>
      <family val="2"/>
    </font>
    <font>
      <b/>
      <sz val="11"/>
      <color theme="1"/>
      <name val="Calibri"/>
      <family val="2"/>
    </font>
    <font>
      <sz val="12"/>
      <color rgb="FF242424"/>
      <name val="Segoe UI"/>
      <family val="2"/>
    </font>
    <font>
      <i/>
      <sz val="11"/>
      <name val="Arial"/>
      <family val="2"/>
    </font>
    <font>
      <b/>
      <sz val="15"/>
      <name val="Arial"/>
      <family val="2"/>
    </font>
    <font>
      <b/>
      <sz val="10"/>
      <color rgb="FF0070C0"/>
      <name val="Arial"/>
      <family val="2"/>
    </font>
    <font>
      <b/>
      <i/>
      <sz val="11"/>
      <color rgb="FF0070C0"/>
      <name val="Arial"/>
      <family val="2"/>
    </font>
    <font>
      <b/>
      <sz val="11"/>
      <color theme="3" tint="-0.499984740745262"/>
      <name val="Arial"/>
      <family val="2"/>
    </font>
    <font>
      <b/>
      <i/>
      <sz val="10"/>
      <color rgb="FF0070C0"/>
      <name val="Arial"/>
      <family val="2"/>
    </font>
    <font>
      <b/>
      <sz val="9"/>
      <color rgb="FF0070C0"/>
      <name val="Arial"/>
      <family val="2"/>
    </font>
    <font>
      <b/>
      <i/>
      <sz val="9"/>
      <color rgb="FF0070C0"/>
      <name val="Arial"/>
      <family val="2"/>
    </font>
    <font>
      <b/>
      <i/>
      <sz val="9"/>
      <name val="Arial"/>
      <family val="2"/>
    </font>
    <font>
      <sz val="12"/>
      <color theme="4" tint="-0.499984740745262"/>
      <name val="Calibri"/>
      <family val="2"/>
    </font>
    <font>
      <b/>
      <sz val="9"/>
      <color theme="0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4" tint="-0.499984740745262"/>
      <name val="Arial"/>
      <family val="2"/>
    </font>
    <font>
      <b/>
      <i/>
      <sz val="10"/>
      <color theme="4" tint="-0.499984740745262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b/>
      <sz val="14"/>
      <color theme="0"/>
      <name val="Calibri"/>
      <family val="2"/>
    </font>
    <font>
      <b/>
      <sz val="11"/>
      <color theme="4" tint="-0.499984740745262"/>
      <name val="Calibri"/>
      <family val="2"/>
    </font>
    <font>
      <sz val="9"/>
      <name val="Arial"/>
      <family val="2"/>
    </font>
    <font>
      <b/>
      <sz val="12"/>
      <color theme="4" tint="-0.499984740745262"/>
      <name val="Calibri"/>
      <family val="2"/>
    </font>
    <font>
      <strike/>
      <sz val="11"/>
      <color theme="1"/>
      <name val="Arial"/>
      <family val="2"/>
    </font>
    <font>
      <b/>
      <sz val="11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</font>
    <font>
      <sz val="11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3E9F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1F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theme="4" tint="0.3998840296639912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theme="4" tint="0.39991454817346722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44" fontId="54" fillId="0" borderId="0" applyFont="0" applyFill="0" applyBorder="0" applyAlignment="0" applyProtection="0"/>
  </cellStyleXfs>
  <cellXfs count="65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9" fontId="29" fillId="0" borderId="15" xfId="0" applyNumberFormat="1" applyFont="1" applyBorder="1" applyAlignment="1" applyProtection="1">
      <alignment horizontal="center" vertical="center"/>
      <protection locked="0"/>
    </xf>
    <xf numFmtId="0" fontId="63" fillId="0" borderId="23" xfId="1" applyFont="1" applyFill="1" applyBorder="1" applyAlignment="1" applyProtection="1">
      <alignment horizontal="center"/>
    </xf>
    <xf numFmtId="164" fontId="3" fillId="7" borderId="4" xfId="0" applyNumberFormat="1" applyFont="1" applyFill="1" applyBorder="1" applyAlignment="1" applyProtection="1">
      <alignment horizontal="right" vertical="center"/>
      <protection locked="0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22" fillId="0" borderId="13" xfId="1" applyFont="1" applyFill="1" applyBorder="1" applyAlignment="1" applyProtection="1">
      <alignment horizontal="left" vertical="center"/>
    </xf>
    <xf numFmtId="3" fontId="13" fillId="0" borderId="4" xfId="0" applyNumberFormat="1" applyFont="1" applyBorder="1" applyAlignment="1" applyProtection="1">
      <alignment horizontal="center" vertical="center"/>
      <protection locked="0"/>
    </xf>
    <xf numFmtId="3" fontId="71" fillId="7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5" borderId="0" xfId="0" applyNumberFormat="1" applyFont="1" applyFill="1" applyAlignment="1" applyProtection="1">
      <alignment horizontal="center" vertical="center" wrapText="1"/>
      <protection locked="0"/>
    </xf>
    <xf numFmtId="172" fontId="3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9" fontId="3" fillId="8" borderId="4" xfId="2" applyFont="1" applyFill="1" applyBorder="1" applyAlignment="1" applyProtection="1">
      <alignment horizontal="center" vertical="center"/>
    </xf>
    <xf numFmtId="0" fontId="71" fillId="0" borderId="4" xfId="0" applyFont="1" applyBorder="1" applyAlignment="1" applyProtection="1">
      <alignment horizontal="left" wrapText="1"/>
      <protection locked="0"/>
    </xf>
    <xf numFmtId="0" fontId="71" fillId="7" borderId="4" xfId="0" applyFont="1" applyFill="1" applyBorder="1" applyAlignment="1" applyProtection="1">
      <alignment horizontal="left" wrapText="1"/>
      <protection locked="0"/>
    </xf>
    <xf numFmtId="173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164" fontId="71" fillId="0" borderId="20" xfId="0" applyNumberFormat="1" applyFont="1" applyBorder="1" applyAlignment="1" applyProtection="1">
      <alignment horizontal="right" vertical="center"/>
      <protection locked="0"/>
    </xf>
    <xf numFmtId="164" fontId="71" fillId="0" borderId="4" xfId="0" applyNumberFormat="1" applyFont="1" applyBorder="1" applyAlignment="1" applyProtection="1">
      <alignment horizontal="right" vertical="center"/>
      <protection locked="0"/>
    </xf>
    <xf numFmtId="164" fontId="71" fillId="7" borderId="4" xfId="0" applyNumberFormat="1" applyFont="1" applyFill="1" applyBorder="1" applyAlignment="1" applyProtection="1">
      <alignment horizontal="right" vertical="center"/>
      <protection locked="0"/>
    </xf>
    <xf numFmtId="164" fontId="71" fillId="7" borderId="29" xfId="0" applyNumberFormat="1" applyFont="1" applyFill="1" applyBorder="1" applyAlignment="1" applyProtection="1">
      <alignment horizontal="right" vertical="center"/>
      <protection locked="0"/>
    </xf>
    <xf numFmtId="164" fontId="71" fillId="7" borderId="20" xfId="0" applyNumberFormat="1" applyFont="1" applyFill="1" applyBorder="1" applyAlignment="1" applyProtection="1">
      <alignment horizontal="right" vertical="center"/>
      <protection locked="0"/>
    </xf>
    <xf numFmtId="173" fontId="71" fillId="0" borderId="4" xfId="0" applyNumberFormat="1" applyFont="1" applyBorder="1" applyAlignment="1" applyProtection="1">
      <alignment horizontal="center" wrapText="1"/>
      <protection locked="0"/>
    </xf>
    <xf numFmtId="174" fontId="0" fillId="10" borderId="31" xfId="3" applyNumberFormat="1" applyFont="1" applyFill="1" applyBorder="1" applyProtection="1">
      <protection locked="0"/>
    </xf>
    <xf numFmtId="0" fontId="108" fillId="0" borderId="3" xfId="0" applyFont="1" applyBorder="1" applyAlignment="1" applyProtection="1">
      <alignment horizontal="left" vertical="center" wrapText="1"/>
      <protection locked="0"/>
    </xf>
    <xf numFmtId="166" fontId="109" fillId="7" borderId="4" xfId="1" applyNumberFormat="1" applyFont="1" applyFill="1" applyBorder="1" applyAlignment="1" applyProtection="1">
      <alignment horizontal="center" vertical="center"/>
    </xf>
    <xf numFmtId="0" fontId="46" fillId="0" borderId="4" xfId="0" applyFont="1" applyBorder="1" applyAlignment="1" applyProtection="1">
      <alignment horizontal="left" vertical="center" wrapText="1"/>
      <protection locked="0"/>
    </xf>
    <xf numFmtId="174" fontId="0" fillId="0" borderId="35" xfId="3" applyNumberFormat="1" applyFont="1" applyFill="1" applyBorder="1" applyProtection="1"/>
    <xf numFmtId="0" fontId="107" fillId="14" borderId="4" xfId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3" fillId="0" borderId="4" xfId="0" applyFont="1" applyBorder="1" applyAlignment="1" applyProtection="1">
      <alignment horizontal="left" vertical="center" wrapText="1"/>
      <protection locked="0"/>
    </xf>
    <xf numFmtId="165" fontId="105" fillId="0" borderId="32" xfId="0" applyNumberFormat="1" applyFont="1" applyBorder="1" applyAlignment="1" applyProtection="1">
      <alignment horizontal="left" vertical="center" wrapText="1"/>
      <protection locked="0"/>
    </xf>
    <xf numFmtId="0" fontId="71" fillId="0" borderId="4" xfId="0" applyFont="1" applyBorder="1" applyAlignment="1" applyProtection="1">
      <alignment vertical="center" wrapText="1"/>
      <protection locked="0"/>
    </xf>
    <xf numFmtId="0" fontId="71" fillId="0" borderId="3" xfId="0" applyFont="1" applyBorder="1" applyAlignment="1" applyProtection="1">
      <alignment horizontal="center" vertical="center"/>
      <protection locked="0"/>
    </xf>
    <xf numFmtId="0" fontId="71" fillId="0" borderId="26" xfId="0" applyFont="1" applyBorder="1" applyAlignment="1" applyProtection="1">
      <alignment horizontal="center" vertical="center"/>
      <protection locked="0"/>
    </xf>
    <xf numFmtId="166" fontId="5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0" fontId="25" fillId="0" borderId="0" xfId="0" applyFont="1"/>
    <xf numFmtId="0" fontId="5" fillId="0" borderId="7" xfId="0" applyFont="1" applyBorder="1"/>
    <xf numFmtId="166" fontId="5" fillId="0" borderId="8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Alignment="1">
      <alignment wrapText="1"/>
    </xf>
    <xf numFmtId="166" fontId="62" fillId="0" borderId="0" xfId="0" quotePrefix="1" applyNumberFormat="1" applyFont="1" applyAlignment="1">
      <alignment horizontal="left" vertical="center"/>
    </xf>
    <xf numFmtId="166" fontId="14" fillId="4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5" fillId="0" borderId="12" xfId="0" applyFont="1" applyBorder="1"/>
    <xf numFmtId="166" fontId="46" fillId="0" borderId="13" xfId="0" applyNumberFormat="1" applyFont="1" applyBorder="1" applyAlignment="1">
      <alignment horizontal="center" wrapText="1"/>
    </xf>
    <xf numFmtId="0" fontId="46" fillId="0" borderId="13" xfId="0" applyFont="1" applyBorder="1" applyAlignment="1">
      <alignment wrapText="1"/>
    </xf>
    <xf numFmtId="0" fontId="5" fillId="0" borderId="14" xfId="0" applyFont="1" applyBorder="1"/>
    <xf numFmtId="0" fontId="2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/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quotePrefix="1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164" fontId="11" fillId="6" borderId="4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5" fillId="0" borderId="13" xfId="0" applyFont="1" applyBorder="1"/>
    <xf numFmtId="0" fontId="4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73" fillId="0" borderId="0" xfId="0" applyNumberFormat="1" applyFont="1" applyAlignment="1">
      <alignment vertical="center"/>
    </xf>
    <xf numFmtId="0" fontId="75" fillId="13" borderId="6" xfId="0" applyFont="1" applyFill="1" applyBorder="1" applyAlignment="1">
      <alignment horizontal="left"/>
    </xf>
    <xf numFmtId="0" fontId="75" fillId="13" borderId="0" xfId="0" applyFont="1" applyFill="1" applyAlignment="1">
      <alignment horizontal="left" vertical="center"/>
    </xf>
    <xf numFmtId="0" fontId="75" fillId="13" borderId="0" xfId="0" applyFont="1" applyFill="1" applyAlignment="1">
      <alignment horizontal="center" vertical="center"/>
    </xf>
    <xf numFmtId="0" fontId="75" fillId="13" borderId="27" xfId="0" applyFont="1" applyFill="1" applyBorder="1" applyAlignment="1">
      <alignment horizontal="center" vertical="center"/>
    </xf>
    <xf numFmtId="0" fontId="75" fillId="13" borderId="6" xfId="0" applyFont="1" applyFill="1" applyBorder="1" applyAlignment="1">
      <alignment vertical="center"/>
    </xf>
    <xf numFmtId="0" fontId="75" fillId="13" borderId="0" xfId="0" applyFont="1" applyFill="1" applyAlignment="1">
      <alignment vertical="center"/>
    </xf>
    <xf numFmtId="0" fontId="81" fillId="13" borderId="0" xfId="0" applyFont="1" applyFill="1" applyAlignment="1">
      <alignment horizontal="right" vertical="center"/>
    </xf>
    <xf numFmtId="0" fontId="75" fillId="13" borderId="24" xfId="0" applyFont="1" applyFill="1" applyBorder="1" applyAlignment="1">
      <alignment vertical="center"/>
    </xf>
    <xf numFmtId="0" fontId="75" fillId="13" borderId="1" xfId="0" applyFont="1" applyFill="1" applyBorder="1" applyAlignment="1">
      <alignment vertical="center"/>
    </xf>
    <xf numFmtId="0" fontId="81" fillId="13" borderId="1" xfId="0" applyFont="1" applyFill="1" applyBorder="1" applyAlignment="1">
      <alignment horizontal="right" vertical="center"/>
    </xf>
    <xf numFmtId="0" fontId="43" fillId="7" borderId="25" xfId="0" applyFont="1" applyFill="1" applyBorder="1" applyAlignment="1">
      <alignment vertical="center"/>
    </xf>
    <xf numFmtId="0" fontId="43" fillId="7" borderId="6" xfId="0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43" fillId="7" borderId="24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2" fillId="0" borderId="0" xfId="0" applyFont="1" applyAlignment="1">
      <alignment vertical="top" wrapText="1"/>
    </xf>
    <xf numFmtId="0" fontId="8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2" fontId="5" fillId="0" borderId="4" xfId="2" applyNumberFormat="1" applyFont="1" applyBorder="1" applyAlignment="1" applyProtection="1">
      <alignment horizontal="center" vertical="center"/>
    </xf>
    <xf numFmtId="174" fontId="0" fillId="0" borderId="37" xfId="3" applyNumberFormat="1" applyFont="1" applyBorder="1" applyProtection="1"/>
    <xf numFmtId="174" fontId="0" fillId="0" borderId="39" xfId="3" applyNumberFormat="1" applyFont="1" applyBorder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83" fillId="16" borderId="4" xfId="0" applyNumberFormat="1" applyFont="1" applyFill="1" applyBorder="1" applyAlignment="1">
      <alignment horizontal="center" vertical="center" wrapText="1"/>
    </xf>
    <xf numFmtId="0" fontId="83" fillId="16" borderId="4" xfId="0" applyFont="1" applyFill="1" applyBorder="1" applyAlignment="1">
      <alignment horizontal="center" vertical="center" wrapText="1"/>
    </xf>
    <xf numFmtId="0" fontId="83" fillId="16" borderId="4" xfId="0" applyFont="1" applyFill="1" applyBorder="1" applyAlignment="1">
      <alignment horizontal="left" vertical="center" wrapText="1"/>
    </xf>
    <xf numFmtId="164" fontId="83" fillId="16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174" fontId="0" fillId="0" borderId="4" xfId="3" applyNumberFormat="1" applyFont="1" applyBorder="1" applyAlignment="1">
      <alignment vertical="center" wrapText="1"/>
    </xf>
    <xf numFmtId="0" fontId="115" fillId="0" borderId="4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0" fillId="5" borderId="25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22" fillId="5" borderId="0" xfId="0" applyFont="1" applyFill="1" applyAlignment="1">
      <alignment horizontal="right" vertical="center"/>
    </xf>
    <xf numFmtId="0" fontId="10" fillId="5" borderId="0" xfId="0" applyFont="1" applyFill="1" applyAlignment="1">
      <alignment vertical="center"/>
    </xf>
    <xf numFmtId="0" fontId="5" fillId="5" borderId="27" xfId="0" applyFont="1" applyFill="1" applyBorder="1" applyAlignment="1">
      <alignment vertical="center"/>
    </xf>
    <xf numFmtId="0" fontId="4" fillId="5" borderId="24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5" borderId="6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0" fontId="4" fillId="5" borderId="24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6" xfId="0" applyFont="1" applyFill="1" applyBorder="1" applyAlignment="1">
      <alignment vertical="center"/>
    </xf>
    <xf numFmtId="0" fontId="4" fillId="5" borderId="33" xfId="0" applyFont="1" applyFill="1" applyBorder="1" applyAlignment="1">
      <alignment vertical="center"/>
    </xf>
    <xf numFmtId="0" fontId="22" fillId="5" borderId="6" xfId="0" applyFont="1" applyFill="1" applyBorder="1"/>
    <xf numFmtId="0" fontId="22" fillId="5" borderId="0" xfId="0" applyFont="1" applyFill="1"/>
    <xf numFmtId="0" fontId="22" fillId="5" borderId="0" xfId="0" applyFont="1" applyFill="1" applyAlignment="1">
      <alignment horizontal="right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0" fillId="14" borderId="6" xfId="0" quotePrefix="1" applyFont="1" applyFill="1" applyBorder="1" applyAlignment="1">
      <alignment horizontal="right" vertical="center" wrapText="1"/>
    </xf>
    <xf numFmtId="0" fontId="50" fillId="14" borderId="24" xfId="0" quotePrefix="1" applyFont="1" applyFill="1" applyBorder="1" applyAlignment="1">
      <alignment horizontal="right" vertical="center" wrapText="1"/>
    </xf>
    <xf numFmtId="0" fontId="6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right"/>
    </xf>
    <xf numFmtId="14" fontId="5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/>
    </xf>
    <xf numFmtId="170" fontId="64" fillId="0" borderId="0" xfId="0" applyNumberFormat="1" applyFont="1" applyAlignment="1">
      <alignment horizontal="center" vertical="center"/>
    </xf>
    <xf numFmtId="0" fontId="87" fillId="5" borderId="6" xfId="0" applyFont="1" applyFill="1" applyBorder="1" applyAlignment="1">
      <alignment horizontal="left" vertical="center"/>
    </xf>
    <xf numFmtId="0" fontId="4" fillId="5" borderId="0" xfId="0" applyFont="1" applyFill="1" applyAlignment="1">
      <alignment wrapText="1"/>
    </xf>
    <xf numFmtId="0" fontId="4" fillId="5" borderId="27" xfId="0" applyFont="1" applyFill="1" applyBorder="1" applyAlignment="1">
      <alignment wrapText="1"/>
    </xf>
    <xf numFmtId="0" fontId="53" fillId="0" borderId="0" xfId="0" applyFont="1" applyAlignment="1">
      <alignment vertical="center"/>
    </xf>
    <xf numFmtId="171" fontId="64" fillId="0" borderId="0" xfId="0" applyNumberFormat="1" applyFont="1" applyAlignment="1">
      <alignment horizontal="center" vertical="center"/>
    </xf>
    <xf numFmtId="0" fontId="53" fillId="5" borderId="27" xfId="0" applyFont="1" applyFill="1" applyBorder="1" applyAlignment="1">
      <alignment horizontal="left" vertical="center" wrapText="1"/>
    </xf>
    <xf numFmtId="0" fontId="22" fillId="5" borderId="6" xfId="0" applyFont="1" applyFill="1" applyBorder="1" applyAlignment="1">
      <alignment vertical="center" wrapText="1"/>
    </xf>
    <xf numFmtId="0" fontId="22" fillId="5" borderId="0" xfId="0" applyFont="1" applyFill="1" applyAlignment="1">
      <alignment vertical="center" wrapText="1"/>
    </xf>
    <xf numFmtId="0" fontId="22" fillId="5" borderId="6" xfId="0" applyFont="1" applyFill="1" applyBorder="1" applyAlignment="1">
      <alignment horizontal="left" vertical="center" wrapText="1"/>
    </xf>
    <xf numFmtId="0" fontId="22" fillId="5" borderId="0" xfId="0" applyFont="1" applyFill="1" applyAlignment="1">
      <alignment horizontal="left" vertical="center" wrapText="1"/>
    </xf>
    <xf numFmtId="0" fontId="22" fillId="5" borderId="27" xfId="0" applyFont="1" applyFill="1" applyBorder="1" applyAlignment="1">
      <alignment horizontal="left" vertical="center" wrapText="1"/>
    </xf>
    <xf numFmtId="0" fontId="11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12" fillId="0" borderId="0" xfId="0" applyFont="1" applyAlignment="1">
      <alignment horizontal="center" vertical="center"/>
    </xf>
    <xf numFmtId="0" fontId="112" fillId="0" borderId="0" xfId="0" applyFont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1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5" borderId="27" xfId="0" applyFont="1" applyFill="1" applyBorder="1" applyAlignment="1">
      <alignment vertical="center" wrapText="1"/>
    </xf>
    <xf numFmtId="0" fontId="22" fillId="5" borderId="6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71" fillId="5" borderId="27" xfId="0" applyFont="1" applyFill="1" applyBorder="1" applyAlignment="1">
      <alignment horizontal="left" vertical="center" wrapText="1"/>
    </xf>
    <xf numFmtId="0" fontId="37" fillId="5" borderId="4" xfId="0" applyFont="1" applyFill="1" applyBorder="1" applyAlignment="1">
      <alignment horizontal="center" vertical="center"/>
    </xf>
    <xf numFmtId="0" fontId="37" fillId="5" borderId="4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vertical="top" wrapText="1"/>
    </xf>
    <xf numFmtId="0" fontId="22" fillId="5" borderId="0" xfId="0" applyFont="1" applyFill="1" applyAlignment="1">
      <alignment vertical="top" wrapText="1"/>
    </xf>
    <xf numFmtId="0" fontId="0" fillId="0" borderId="0" xfId="0" applyAlignment="1">
      <alignment horizontal="center" vertical="center" wrapText="1"/>
    </xf>
    <xf numFmtId="0" fontId="22" fillId="5" borderId="6" xfId="0" applyFont="1" applyFill="1" applyBorder="1" applyAlignment="1">
      <alignment horizontal="left"/>
    </xf>
    <xf numFmtId="0" fontId="22" fillId="5" borderId="0" xfId="0" applyFont="1" applyFill="1" applyAlignment="1">
      <alignment horizontal="left"/>
    </xf>
    <xf numFmtId="0" fontId="3" fillId="5" borderId="6" xfId="0" applyFont="1" applyFill="1" applyBorder="1" applyAlignment="1">
      <alignment vertical="top"/>
    </xf>
    <xf numFmtId="0" fontId="28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top" wrapText="1"/>
    </xf>
    <xf numFmtId="0" fontId="24" fillId="5" borderId="0" xfId="0" applyFont="1" applyFill="1" applyAlignment="1">
      <alignment wrapText="1"/>
    </xf>
    <xf numFmtId="0" fontId="24" fillId="5" borderId="0" xfId="0" applyFont="1" applyFill="1" applyAlignment="1">
      <alignment horizontal="left" wrapText="1"/>
    </xf>
    <xf numFmtId="0" fontId="24" fillId="5" borderId="27" xfId="0" applyFont="1" applyFill="1" applyBorder="1" applyAlignment="1">
      <alignment horizontal="left" wrapText="1"/>
    </xf>
    <xf numFmtId="0" fontId="90" fillId="5" borderId="0" xfId="0" applyFont="1" applyFill="1" applyAlignment="1">
      <alignment horizontal="right" vertical="top" wrapText="1"/>
    </xf>
    <xf numFmtId="0" fontId="84" fillId="0" borderId="0" xfId="0" applyFont="1"/>
    <xf numFmtId="0" fontId="22" fillId="5" borderId="24" xfId="0" applyFont="1" applyFill="1" applyBorder="1" applyAlignment="1">
      <alignment horizontal="left"/>
    </xf>
    <xf numFmtId="0" fontId="22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wrapText="1"/>
    </xf>
    <xf numFmtId="0" fontId="4" fillId="5" borderId="26" xfId="0" applyFont="1" applyFill="1" applyBorder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65" fillId="0" borderId="23" xfId="0" applyFont="1" applyBorder="1" applyAlignment="1">
      <alignment vertical="center"/>
    </xf>
    <xf numFmtId="0" fontId="65" fillId="0" borderId="23" xfId="0" applyFont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15" borderId="5" xfId="0" applyFont="1" applyFill="1" applyBorder="1" applyAlignment="1">
      <alignment horizontal="center" vertical="center" wrapText="1"/>
    </xf>
    <xf numFmtId="164" fontId="3" fillId="8" borderId="4" xfId="0" applyNumberFormat="1" applyFont="1" applyFill="1" applyBorder="1" applyAlignment="1">
      <alignment horizontal="right" vertical="center"/>
    </xf>
    <xf numFmtId="0" fontId="110" fillId="0" borderId="0" xfId="0" applyFont="1" applyAlignment="1">
      <alignment vertical="center"/>
    </xf>
    <xf numFmtId="0" fontId="90" fillId="5" borderId="4" xfId="0" applyFont="1" applyFill="1" applyBorder="1" applyAlignment="1">
      <alignment horizontal="right" vertical="center" wrapText="1"/>
    </xf>
    <xf numFmtId="165" fontId="14" fillId="11" borderId="4" xfId="0" applyNumberFormat="1" applyFont="1" applyFill="1" applyBorder="1" applyAlignment="1">
      <alignment vertical="center"/>
    </xf>
    <xf numFmtId="165" fontId="11" fillId="6" borderId="4" xfId="0" applyNumberFormat="1" applyFont="1" applyFill="1" applyBorder="1" applyAlignment="1">
      <alignment vertical="center"/>
    </xf>
    <xf numFmtId="165" fontId="14" fillId="9" borderId="4" xfId="0" applyNumberFormat="1" applyFont="1" applyFill="1" applyBorder="1" applyAlignment="1">
      <alignment horizontal="right" vertical="center"/>
    </xf>
    <xf numFmtId="165" fontId="14" fillId="11" borderId="0" xfId="0" applyNumberFormat="1" applyFont="1" applyFill="1" applyAlignment="1">
      <alignment horizontal="right" vertical="center"/>
    </xf>
    <xf numFmtId="165" fontId="14" fillId="6" borderId="4" xfId="0" applyNumberFormat="1" applyFont="1" applyFill="1" applyBorder="1" applyAlignment="1">
      <alignment vertical="center"/>
    </xf>
    <xf numFmtId="0" fontId="70" fillId="0" borderId="0" xfId="0" applyFont="1" applyAlignment="1">
      <alignment vertical="center" wrapText="1"/>
    </xf>
    <xf numFmtId="0" fontId="70" fillId="0" borderId="0" xfId="0" applyFont="1" applyAlignment="1">
      <alignment horizontal="left" vertical="center" wrapText="1"/>
    </xf>
    <xf numFmtId="165" fontId="14" fillId="11" borderId="4" xfId="0" applyNumberFormat="1" applyFont="1" applyFill="1" applyBorder="1" applyAlignment="1">
      <alignment horizontal="right" vertical="center"/>
    </xf>
    <xf numFmtId="165" fontId="33" fillId="4" borderId="4" xfId="0" applyNumberFormat="1" applyFont="1" applyFill="1" applyBorder="1" applyAlignment="1">
      <alignment vertical="center"/>
    </xf>
    <xf numFmtId="165" fontId="33" fillId="6" borderId="4" xfId="0" applyNumberFormat="1" applyFont="1" applyFill="1" applyBorder="1" applyAlignment="1">
      <alignment vertical="center"/>
    </xf>
    <xf numFmtId="165" fontId="33" fillId="12" borderId="4" xfId="0" applyNumberFormat="1" applyFont="1" applyFill="1" applyBorder="1" applyAlignment="1">
      <alignment vertical="center"/>
    </xf>
    <xf numFmtId="0" fontId="33" fillId="0" borderId="13" xfId="0" applyFont="1" applyBorder="1" applyAlignment="1">
      <alignment horizontal="left" vertical="center"/>
    </xf>
    <xf numFmtId="165" fontId="33" fillId="0" borderId="13" xfId="0" applyNumberFormat="1" applyFont="1" applyBorder="1" applyAlignment="1">
      <alignment vertical="center"/>
    </xf>
    <xf numFmtId="165" fontId="33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4" fillId="5" borderId="25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4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0" fontId="90" fillId="5" borderId="0" xfId="0" applyFont="1" applyFill="1" applyAlignment="1">
      <alignment horizontal="right" vertical="center" wrapText="1"/>
    </xf>
    <xf numFmtId="0" fontId="4" fillId="5" borderId="6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28" fillId="5" borderId="24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left" vertical="center" wrapText="1"/>
    </xf>
    <xf numFmtId="0" fontId="90" fillId="5" borderId="1" xfId="0" applyFont="1" applyFill="1" applyBorder="1" applyAlignment="1">
      <alignment horizontal="right" vertical="center" wrapText="1"/>
    </xf>
    <xf numFmtId="0" fontId="90" fillId="5" borderId="26" xfId="0" applyFont="1" applyFill="1" applyBorder="1" applyAlignment="1">
      <alignment horizontal="right" vertical="center" wrapText="1"/>
    </xf>
    <xf numFmtId="0" fontId="100" fillId="4" borderId="4" xfId="0" applyFont="1" applyFill="1" applyBorder="1" applyAlignment="1">
      <alignment horizontal="right" vertical="center" wrapText="1"/>
    </xf>
    <xf numFmtId="0" fontId="101" fillId="4" borderId="4" xfId="0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vertical="center"/>
    </xf>
    <xf numFmtId="164" fontId="14" fillId="4" borderId="3" xfId="0" applyNumberFormat="1" applyFont="1" applyFill="1" applyBorder="1" applyAlignment="1">
      <alignment vertical="center"/>
    </xf>
    <xf numFmtId="164" fontId="104" fillId="6" borderId="19" xfId="0" applyNumberFormat="1" applyFont="1" applyFill="1" applyBorder="1" applyAlignment="1">
      <alignment horizontal="right" vertical="center"/>
    </xf>
    <xf numFmtId="164" fontId="104" fillId="12" borderId="19" xfId="0" applyNumberFormat="1" applyFont="1" applyFill="1" applyBorder="1" applyAlignment="1">
      <alignment horizontal="right" vertical="center"/>
    </xf>
    <xf numFmtId="0" fontId="99" fillId="4" borderId="25" xfId="0" applyFont="1" applyFill="1" applyBorder="1" applyAlignment="1">
      <alignment horizontal="left" vertical="center" wrapText="1"/>
    </xf>
    <xf numFmtId="0" fontId="99" fillId="4" borderId="17" xfId="0" applyFont="1" applyFill="1" applyBorder="1" applyAlignment="1">
      <alignment horizontal="left" vertical="center" wrapText="1"/>
    </xf>
    <xf numFmtId="0" fontId="99" fillId="4" borderId="18" xfId="0" applyFont="1" applyFill="1" applyBorder="1" applyAlignment="1">
      <alignment horizontal="left" vertical="center" wrapText="1"/>
    </xf>
    <xf numFmtId="0" fontId="91" fillId="5" borderId="29" xfId="0" applyFont="1" applyFill="1" applyBorder="1" applyAlignment="1">
      <alignment vertical="center" wrapText="1"/>
    </xf>
    <xf numFmtId="0" fontId="71" fillId="0" borderId="29" xfId="0" applyFont="1" applyBorder="1" applyAlignment="1">
      <alignment horizontal="center" vertical="center" wrapText="1"/>
    </xf>
    <xf numFmtId="164" fontId="71" fillId="0" borderId="29" xfId="0" applyNumberFormat="1" applyFont="1" applyBorder="1" applyAlignment="1">
      <alignment horizontal="right" vertical="center"/>
    </xf>
    <xf numFmtId="164" fontId="3" fillId="8" borderId="29" xfId="0" applyNumberFormat="1" applyFont="1" applyFill="1" applyBorder="1" applyAlignment="1">
      <alignment horizontal="right" vertical="center"/>
    </xf>
    <xf numFmtId="0" fontId="91" fillId="5" borderId="20" xfId="0" applyFont="1" applyFill="1" applyBorder="1" applyAlignment="1">
      <alignment vertical="center" wrapText="1"/>
    </xf>
    <xf numFmtId="164" fontId="3" fillId="8" borderId="20" xfId="0" applyNumberFormat="1" applyFont="1" applyFill="1" applyBorder="1" applyAlignment="1">
      <alignment horizontal="right" vertical="center"/>
    </xf>
    <xf numFmtId="164" fontId="104" fillId="4" borderId="3" xfId="0" applyNumberFormat="1" applyFont="1" applyFill="1" applyBorder="1" applyAlignment="1">
      <alignment vertical="center"/>
    </xf>
    <xf numFmtId="0" fontId="87" fillId="5" borderId="4" xfId="0" applyFont="1" applyFill="1" applyBorder="1" applyAlignment="1">
      <alignment vertical="center"/>
    </xf>
    <xf numFmtId="164" fontId="5" fillId="0" borderId="0" xfId="0" applyNumberFormat="1" applyFont="1"/>
    <xf numFmtId="165" fontId="33" fillId="9" borderId="4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05" fillId="0" borderId="5" xfId="0" applyNumberFormat="1" applyFont="1" applyBorder="1" applyAlignment="1" applyProtection="1">
      <alignment horizontal="left" vertical="center" wrapText="1"/>
      <protection locked="0"/>
    </xf>
    <xf numFmtId="164" fontId="71" fillId="7" borderId="4" xfId="0" applyNumberFormat="1" applyFont="1" applyFill="1" applyBorder="1" applyAlignment="1" applyProtection="1">
      <alignment horizontal="center" vertical="center" wrapText="1"/>
      <protection locked="0"/>
    </xf>
    <xf numFmtId="9" fontId="3" fillId="8" borderId="4" xfId="0" applyNumberFormat="1" applyFont="1" applyFill="1" applyBorder="1" applyAlignment="1">
      <alignment horizontal="center" vertical="center" wrapText="1"/>
    </xf>
    <xf numFmtId="9" fontId="3" fillId="8" borderId="4" xfId="2" applyFont="1" applyFill="1" applyBorder="1" applyAlignment="1" applyProtection="1">
      <alignment horizontal="center" vertical="center" wrapText="1"/>
    </xf>
    <xf numFmtId="0" fontId="116" fillId="0" borderId="0" xfId="0" applyFont="1" applyAlignment="1">
      <alignment vertical="center"/>
    </xf>
    <xf numFmtId="0" fontId="12" fillId="0" borderId="0" xfId="0" applyFont="1"/>
    <xf numFmtId="0" fontId="15" fillId="0" borderId="0" xfId="0" applyFont="1" applyAlignment="1">
      <alignment vertical="center"/>
    </xf>
    <xf numFmtId="0" fontId="22" fillId="5" borderId="17" xfId="0" applyFont="1" applyFill="1" applyBorder="1" applyAlignment="1">
      <alignment horizontal="right" vertical="center"/>
    </xf>
    <xf numFmtId="0" fontId="24" fillId="5" borderId="27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right" vertical="center"/>
    </xf>
    <xf numFmtId="0" fontId="24" fillId="5" borderId="1" xfId="0" applyFont="1" applyFill="1" applyBorder="1" applyAlignment="1">
      <alignment horizontal="left" vertical="center" wrapText="1"/>
    </xf>
    <xf numFmtId="0" fontId="24" fillId="5" borderId="26" xfId="0" applyFont="1" applyFill="1" applyBorder="1" applyAlignment="1">
      <alignment horizontal="left" vertical="center" wrapText="1"/>
    </xf>
    <xf numFmtId="0" fontId="4" fillId="5" borderId="6" xfId="0" applyFont="1" applyFill="1" applyBorder="1"/>
    <xf numFmtId="0" fontId="4" fillId="5" borderId="0" xfId="0" applyFont="1" applyFill="1"/>
    <xf numFmtId="0" fontId="3" fillId="5" borderId="0" xfId="0" applyFont="1" applyFill="1" applyAlignment="1">
      <alignment vertical="center"/>
    </xf>
    <xf numFmtId="170" fontId="3" fillId="5" borderId="0" xfId="0" applyNumberFormat="1" applyFont="1" applyFill="1" applyAlignment="1">
      <alignment horizontal="left" vertical="center" wrapText="1"/>
    </xf>
    <xf numFmtId="170" fontId="3" fillId="5" borderId="0" xfId="0" applyNumberFormat="1" applyFont="1" applyFill="1" applyAlignment="1">
      <alignment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164" fontId="13" fillId="5" borderId="17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left" vertical="center"/>
    </xf>
    <xf numFmtId="164" fontId="13" fillId="5" borderId="0" xfId="0" applyNumberFormat="1" applyFont="1" applyFill="1" applyAlignment="1">
      <alignment horizontal="center" vertical="center"/>
    </xf>
    <xf numFmtId="0" fontId="28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8" fillId="5" borderId="0" xfId="0" applyNumberFormat="1" applyFont="1" applyFill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167" fontId="36" fillId="0" borderId="18" xfId="0" applyNumberFormat="1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167" fontId="36" fillId="0" borderId="2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68" fontId="36" fillId="0" borderId="0" xfId="0" applyNumberFormat="1" applyFont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164" fontId="29" fillId="0" borderId="35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29" fillId="0" borderId="24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5" fillId="0" borderId="1" xfId="0" applyFont="1" applyBorder="1"/>
    <xf numFmtId="9" fontId="2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29" fillId="0" borderId="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29" fillId="0" borderId="0" xfId="0" applyFont="1" applyAlignment="1">
      <alignment horizontal="left"/>
    </xf>
    <xf numFmtId="9" fontId="29" fillId="0" borderId="0" xfId="0" applyNumberFormat="1" applyFont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170" fontId="4" fillId="0" borderId="1" xfId="0" applyNumberFormat="1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vertical="center" wrapText="1"/>
    </xf>
    <xf numFmtId="0" fontId="29" fillId="0" borderId="0" xfId="0" applyFont="1" applyAlignment="1">
      <alignment horizontal="right" vertical="center"/>
    </xf>
    <xf numFmtId="0" fontId="0" fillId="0" borderId="30" xfId="0" applyBorder="1"/>
    <xf numFmtId="0" fontId="0" fillId="0" borderId="34" xfId="0" applyBorder="1"/>
    <xf numFmtId="0" fontId="0" fillId="0" borderId="36" xfId="0" applyBorder="1"/>
    <xf numFmtId="0" fontId="0" fillId="0" borderId="38" xfId="0" applyBorder="1"/>
    <xf numFmtId="0" fontId="0" fillId="0" borderId="40" xfId="0" applyBorder="1"/>
    <xf numFmtId="0" fontId="0" fillId="0" borderId="41" xfId="0" applyBorder="1"/>
    <xf numFmtId="174" fontId="0" fillId="0" borderId="0" xfId="0" applyNumberFormat="1"/>
    <xf numFmtId="0" fontId="37" fillId="5" borderId="5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left" vertical="center" wrapText="1"/>
    </xf>
    <xf numFmtId="0" fontId="22" fillId="5" borderId="0" xfId="0" applyFont="1" applyFill="1" applyAlignment="1">
      <alignment horizontal="left" vertical="center" wrapText="1"/>
    </xf>
    <xf numFmtId="0" fontId="29" fillId="5" borderId="6" xfId="0" applyFont="1" applyFill="1" applyBorder="1" applyAlignment="1">
      <alignment horizontal="left" vertical="center" wrapText="1"/>
    </xf>
    <xf numFmtId="0" fontId="29" fillId="5" borderId="0" xfId="0" applyFont="1" applyFill="1" applyAlignment="1">
      <alignment horizontal="left" vertical="center" wrapText="1"/>
    </xf>
    <xf numFmtId="0" fontId="29" fillId="5" borderId="27" xfId="0" applyFont="1" applyFill="1" applyBorder="1" applyAlignment="1">
      <alignment horizontal="left" vertical="center" wrapText="1"/>
    </xf>
    <xf numFmtId="0" fontId="29" fillId="5" borderId="6" xfId="0" applyFont="1" applyFill="1" applyBorder="1" applyAlignment="1">
      <alignment vertical="center" wrapText="1"/>
    </xf>
    <xf numFmtId="0" fontId="29" fillId="5" borderId="0" xfId="0" applyFont="1" applyFill="1" applyAlignment="1">
      <alignment vertical="center" wrapText="1"/>
    </xf>
    <xf numFmtId="0" fontId="29" fillId="5" borderId="27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6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5" borderId="27" xfId="0" applyFont="1" applyFill="1" applyBorder="1" applyAlignment="1">
      <alignment vertical="center" wrapText="1"/>
    </xf>
    <xf numFmtId="0" fontId="37" fillId="5" borderId="5" xfId="0" applyFont="1" applyFill="1" applyBorder="1" applyAlignment="1">
      <alignment horizontal="center" vertical="center"/>
    </xf>
    <xf numFmtId="0" fontId="37" fillId="5" borderId="3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2" fillId="5" borderId="27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horizontal="center" vertical="center" wrapText="1"/>
    </xf>
    <xf numFmtId="165" fontId="99" fillId="4" borderId="25" xfId="0" applyNumberFormat="1" applyFont="1" applyFill="1" applyBorder="1" applyAlignment="1">
      <alignment vertical="center"/>
    </xf>
    <xf numFmtId="165" fontId="99" fillId="4" borderId="17" xfId="0" applyNumberFormat="1" applyFont="1" applyFill="1" applyBorder="1" applyAlignment="1">
      <alignment vertical="center"/>
    </xf>
    <xf numFmtId="0" fontId="70" fillId="0" borderId="0" xfId="0" applyFont="1" applyAlignment="1">
      <alignment horizontal="center" vertical="center" wrapText="1"/>
    </xf>
    <xf numFmtId="0" fontId="14" fillId="4" borderId="5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12" borderId="19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71" fillId="0" borderId="4" xfId="0" applyFont="1" applyBorder="1" applyAlignment="1" applyProtection="1">
      <alignment horizontal="left" vertical="center" wrapText="1"/>
      <protection locked="0"/>
    </xf>
    <xf numFmtId="0" fontId="104" fillId="4" borderId="5" xfId="0" applyFont="1" applyFill="1" applyBorder="1" applyAlignment="1">
      <alignment vertical="center"/>
    </xf>
    <xf numFmtId="0" fontId="104" fillId="4" borderId="3" xfId="0" applyFont="1" applyFill="1" applyBorder="1" applyAlignment="1">
      <alignment vertical="center"/>
    </xf>
    <xf numFmtId="0" fontId="104" fillId="4" borderId="5" xfId="0" applyFont="1" applyFill="1" applyBorder="1" applyAlignment="1">
      <alignment horizontal="left" vertical="center"/>
    </xf>
    <xf numFmtId="0" fontId="104" fillId="4" borderId="2" xfId="0" applyFont="1" applyFill="1" applyBorder="1" applyAlignment="1">
      <alignment horizontal="left" vertical="center"/>
    </xf>
    <xf numFmtId="0" fontId="71" fillId="0" borderId="25" xfId="0" applyFont="1" applyBorder="1" applyAlignment="1" applyProtection="1">
      <alignment horizontal="left" vertical="center" wrapText="1"/>
      <protection locked="0"/>
    </xf>
    <xf numFmtId="0" fontId="71" fillId="0" borderId="17" xfId="0" applyFont="1" applyBorder="1" applyAlignment="1" applyProtection="1">
      <alignment horizontal="left" vertical="center" wrapText="1"/>
      <protection locked="0"/>
    </xf>
    <xf numFmtId="0" fontId="71" fillId="0" borderId="18" xfId="0" applyFont="1" applyBorder="1" applyAlignment="1" applyProtection="1">
      <alignment horizontal="left" vertical="center" wrapText="1"/>
      <protection locked="0"/>
    </xf>
    <xf numFmtId="0" fontId="71" fillId="0" borderId="24" xfId="0" applyFont="1" applyBorder="1" applyAlignment="1" applyProtection="1">
      <alignment horizontal="left" vertical="center" wrapText="1"/>
      <protection locked="0"/>
    </xf>
    <xf numFmtId="0" fontId="71" fillId="0" borderId="1" xfId="0" applyFont="1" applyBorder="1" applyAlignment="1" applyProtection="1">
      <alignment horizontal="left" vertical="center" wrapText="1"/>
      <protection locked="0"/>
    </xf>
    <xf numFmtId="0" fontId="71" fillId="0" borderId="26" xfId="0" applyFont="1" applyBorder="1" applyAlignment="1" applyProtection="1">
      <alignment horizontal="left" vertical="center" wrapText="1"/>
      <protection locked="0"/>
    </xf>
    <xf numFmtId="165" fontId="3" fillId="0" borderId="5" xfId="0" applyNumberFormat="1" applyFont="1" applyBorder="1" applyAlignment="1" applyProtection="1">
      <alignment horizontal="left" vertical="center" wrapText="1"/>
      <protection locked="0"/>
    </xf>
    <xf numFmtId="165" fontId="3" fillId="0" borderId="3" xfId="0" applyNumberFormat="1" applyFont="1" applyBorder="1" applyAlignment="1" applyProtection="1">
      <alignment horizontal="left" vertical="center" wrapText="1"/>
      <protection locked="0"/>
    </xf>
    <xf numFmtId="0" fontId="14" fillId="4" borderId="17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28" fillId="5" borderId="6" xfId="0" applyFont="1" applyFill="1" applyBorder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90" fillId="5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5" fillId="14" borderId="5" xfId="0" applyFont="1" applyFill="1" applyBorder="1" applyAlignment="1">
      <alignment horizontal="center" wrapText="1"/>
    </xf>
    <xf numFmtId="0" fontId="25" fillId="14" borderId="2" xfId="0" applyFont="1" applyFill="1" applyBorder="1" applyAlignment="1">
      <alignment horizontal="center" wrapText="1"/>
    </xf>
    <xf numFmtId="0" fontId="25" fillId="14" borderId="3" xfId="0" applyFont="1" applyFill="1" applyBorder="1" applyAlignment="1">
      <alignment horizontal="center" wrapText="1"/>
    </xf>
    <xf numFmtId="0" fontId="15" fillId="3" borderId="0" xfId="0" applyFont="1" applyFill="1" applyAlignment="1">
      <alignment horizontal="center" vertical="center"/>
    </xf>
    <xf numFmtId="0" fontId="66" fillId="0" borderId="0" xfId="1" applyFont="1" applyAlignment="1" applyProtection="1">
      <alignment horizontal="left" vertical="center" wrapText="1"/>
    </xf>
    <xf numFmtId="0" fontId="11" fillId="4" borderId="5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33" fillId="15" borderId="1" xfId="0" applyFont="1" applyFill="1" applyBorder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22" fillId="5" borderId="6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0" fontId="22" fillId="5" borderId="6" xfId="0" applyFont="1" applyFill="1" applyBorder="1" applyAlignment="1">
      <alignment vertical="center" wrapText="1"/>
    </xf>
    <xf numFmtId="0" fontId="22" fillId="5" borderId="0" xfId="0" applyFont="1" applyFill="1" applyAlignment="1">
      <alignment vertical="center" wrapText="1"/>
    </xf>
    <xf numFmtId="0" fontId="22" fillId="5" borderId="6" xfId="0" applyFont="1" applyFill="1" applyBorder="1" applyAlignment="1">
      <alignment vertical="top" wrapText="1"/>
    </xf>
    <xf numFmtId="0" fontId="22" fillId="5" borderId="0" xfId="0" applyFont="1" applyFill="1" applyAlignment="1">
      <alignment vertical="top" wrapText="1"/>
    </xf>
    <xf numFmtId="0" fontId="56" fillId="0" borderId="0" xfId="0" applyFont="1" applyAlignment="1">
      <alignment vertical="center"/>
    </xf>
    <xf numFmtId="0" fontId="22" fillId="5" borderId="6" xfId="0" applyFont="1" applyFill="1" applyBorder="1" applyAlignment="1">
      <alignment vertical="center"/>
    </xf>
    <xf numFmtId="0" fontId="22" fillId="5" borderId="0" xfId="0" applyFont="1" applyFill="1" applyAlignment="1">
      <alignment vertical="center"/>
    </xf>
    <xf numFmtId="0" fontId="22" fillId="5" borderId="27" xfId="0" applyFont="1" applyFill="1" applyBorder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46" fillId="0" borderId="5" xfId="0" applyFont="1" applyBorder="1" applyAlignment="1" applyProtection="1">
      <alignment horizontal="left" vertical="center" wrapText="1"/>
      <protection locked="0"/>
    </xf>
    <xf numFmtId="0" fontId="46" fillId="0" borderId="2" xfId="0" applyFont="1" applyBorder="1" applyAlignment="1" applyProtection="1">
      <alignment horizontal="left" vertical="center" wrapText="1"/>
      <protection locked="0"/>
    </xf>
    <xf numFmtId="0" fontId="46" fillId="0" borderId="3" xfId="0" applyFont="1" applyBorder="1" applyAlignment="1" applyProtection="1">
      <alignment horizontal="left" vertical="center" wrapText="1"/>
      <protection locked="0"/>
    </xf>
    <xf numFmtId="0" fontId="96" fillId="5" borderId="6" xfId="0" applyFont="1" applyFill="1" applyBorder="1" applyAlignment="1">
      <alignment horizontal="center" vertical="center" wrapText="1"/>
    </xf>
    <xf numFmtId="0" fontId="96" fillId="5" borderId="0" xfId="0" applyFont="1" applyFill="1" applyAlignment="1">
      <alignment horizontal="center" vertical="center" wrapText="1"/>
    </xf>
    <xf numFmtId="0" fontId="111" fillId="0" borderId="0" xfId="0" applyFont="1" applyAlignment="1">
      <alignment horizontal="center" vertical="center" wrapText="1"/>
    </xf>
    <xf numFmtId="0" fontId="22" fillId="5" borderId="6" xfId="0" applyFont="1" applyFill="1" applyBorder="1" applyAlignment="1">
      <alignment horizontal="left" vertical="top" wrapText="1"/>
    </xf>
    <xf numFmtId="0" fontId="22" fillId="5" borderId="0" xfId="0" applyFont="1" applyFill="1" applyAlignment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11" fillId="4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52" fillId="5" borderId="16" xfId="0" applyFont="1" applyFill="1" applyBorder="1" applyAlignment="1">
      <alignment horizontal="left" vertical="center" wrapText="1"/>
    </xf>
    <xf numFmtId="0" fontId="52" fillId="5" borderId="33" xfId="0" applyFont="1" applyFill="1" applyBorder="1" applyAlignment="1">
      <alignment horizontal="left" vertical="center" wrapText="1"/>
    </xf>
    <xf numFmtId="0" fontId="52" fillId="5" borderId="1" xfId="0" applyFont="1" applyFill="1" applyBorder="1" applyAlignment="1">
      <alignment horizontal="left" vertical="center" wrapText="1"/>
    </xf>
    <xf numFmtId="0" fontId="52" fillId="5" borderId="26" xfId="0" applyFont="1" applyFill="1" applyBorder="1" applyAlignment="1">
      <alignment horizontal="left" vertical="center" wrapText="1"/>
    </xf>
    <xf numFmtId="169" fontId="46" fillId="0" borderId="5" xfId="0" applyNumberFormat="1" applyFont="1" applyBorder="1" applyAlignment="1" applyProtection="1">
      <alignment horizontal="left" vertical="center" wrapText="1"/>
      <protection locked="0"/>
    </xf>
    <xf numFmtId="169" fontId="46" fillId="0" borderId="3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4" fillId="2" borderId="5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40" fillId="3" borderId="0" xfId="0" applyFont="1" applyFill="1" applyAlignment="1">
      <alignment horizontal="center" vertical="center" wrapText="1"/>
    </xf>
    <xf numFmtId="0" fontId="104" fillId="4" borderId="2" xfId="0" applyFont="1" applyFill="1" applyBorder="1" applyAlignment="1">
      <alignment vertical="center"/>
    </xf>
    <xf numFmtId="0" fontId="49" fillId="14" borderId="0" xfId="0" applyFont="1" applyFill="1" applyAlignment="1">
      <alignment horizontal="left" vertical="center"/>
    </xf>
    <xf numFmtId="0" fontId="49" fillId="14" borderId="27" xfId="0" applyFont="1" applyFill="1" applyBorder="1" applyAlignment="1">
      <alignment horizontal="left" vertical="center"/>
    </xf>
    <xf numFmtId="0" fontId="49" fillId="14" borderId="1" xfId="0" applyFont="1" applyFill="1" applyBorder="1" applyAlignment="1">
      <alignment horizontal="left" vertical="center" wrapText="1"/>
    </xf>
    <xf numFmtId="0" fontId="49" fillId="14" borderId="26" xfId="0" applyFont="1" applyFill="1" applyBorder="1" applyAlignment="1">
      <alignment horizontal="left" vertical="center" wrapText="1"/>
    </xf>
    <xf numFmtId="0" fontId="33" fillId="4" borderId="5" xfId="0" applyFont="1" applyFill="1" applyBorder="1" applyAlignment="1">
      <alignment horizontal="left" vertical="center"/>
    </xf>
    <xf numFmtId="0" fontId="33" fillId="4" borderId="2" xfId="0" applyFont="1" applyFill="1" applyBorder="1" applyAlignment="1">
      <alignment horizontal="left" vertical="center"/>
    </xf>
    <xf numFmtId="0" fontId="68" fillId="4" borderId="5" xfId="0" applyFont="1" applyFill="1" applyBorder="1" applyAlignment="1">
      <alignment horizontal="center" vertical="center" wrapText="1"/>
    </xf>
    <xf numFmtId="0" fontId="68" fillId="4" borderId="2" xfId="0" applyFont="1" applyFill="1" applyBorder="1" applyAlignment="1">
      <alignment horizontal="center" vertical="center" wrapText="1"/>
    </xf>
    <xf numFmtId="0" fontId="68" fillId="4" borderId="3" xfId="0" applyFont="1" applyFill="1" applyBorder="1" applyAlignment="1">
      <alignment horizontal="center" vertical="center" wrapText="1"/>
    </xf>
    <xf numFmtId="0" fontId="33" fillId="4" borderId="0" xfId="0" applyFont="1" applyFill="1" applyAlignment="1">
      <alignment vertical="center"/>
    </xf>
    <xf numFmtId="0" fontId="33" fillId="4" borderId="27" xfId="0" applyFont="1" applyFill="1" applyBorder="1" applyAlignment="1">
      <alignment vertical="center"/>
    </xf>
    <xf numFmtId="0" fontId="14" fillId="5" borderId="6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97" fillId="0" borderId="1" xfId="0" applyFont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52" fillId="5" borderId="17" xfId="0" applyFont="1" applyFill="1" applyBorder="1" applyAlignment="1">
      <alignment horizontal="left" vertical="center" wrapText="1"/>
    </xf>
    <xf numFmtId="0" fontId="52" fillId="5" borderId="18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/>
    </xf>
    <xf numFmtId="0" fontId="22" fillId="5" borderId="3" xfId="0" applyFont="1" applyFill="1" applyBorder="1" applyAlignment="1">
      <alignment horizontal="left" vertical="center"/>
    </xf>
    <xf numFmtId="0" fontId="3" fillId="5" borderId="0" xfId="0" applyFont="1" applyFill="1" applyAlignment="1" applyProtection="1">
      <alignment horizontal="left" vertical="top" wrapText="1"/>
      <protection locked="0"/>
    </xf>
    <xf numFmtId="0" fontId="3" fillId="5" borderId="27" xfId="0" applyFont="1" applyFill="1" applyBorder="1" applyAlignment="1" applyProtection="1">
      <alignment horizontal="left" vertical="top" wrapText="1"/>
      <protection locked="0"/>
    </xf>
    <xf numFmtId="0" fontId="3" fillId="5" borderId="0" xfId="0" applyFont="1" applyFill="1" applyAlignment="1" applyProtection="1">
      <alignment horizontal="left" vertical="center" wrapText="1"/>
      <protection locked="0"/>
    </xf>
    <xf numFmtId="0" fontId="3" fillId="5" borderId="27" xfId="0" applyFont="1" applyFill="1" applyBorder="1" applyAlignment="1" applyProtection="1">
      <alignment horizontal="left" vertical="center" wrapText="1"/>
      <protection locked="0"/>
    </xf>
    <xf numFmtId="0" fontId="53" fillId="5" borderId="6" xfId="0" applyFont="1" applyFill="1" applyBorder="1" applyAlignment="1">
      <alignment horizontal="center" vertical="center" wrapText="1"/>
    </xf>
    <xf numFmtId="0" fontId="53" fillId="5" borderId="0" xfId="0" applyFont="1" applyFill="1" applyAlignment="1">
      <alignment horizontal="center" vertical="center" wrapText="1"/>
    </xf>
    <xf numFmtId="0" fontId="53" fillId="5" borderId="27" xfId="0" applyFont="1" applyFill="1" applyBorder="1" applyAlignment="1">
      <alignment horizontal="center" vertical="center" wrapText="1"/>
    </xf>
    <xf numFmtId="170" fontId="2" fillId="5" borderId="6" xfId="0" applyNumberFormat="1" applyFont="1" applyFill="1" applyBorder="1" applyAlignment="1">
      <alignment horizontal="right" vertical="center" wrapText="1"/>
    </xf>
    <xf numFmtId="170" fontId="2" fillId="5" borderId="0" xfId="0" applyNumberFormat="1" applyFont="1" applyFill="1" applyAlignment="1">
      <alignment horizontal="right" vertical="center" wrapText="1"/>
    </xf>
    <xf numFmtId="0" fontId="41" fillId="14" borderId="25" xfId="0" applyFont="1" applyFill="1" applyBorder="1" applyAlignment="1">
      <alignment horizontal="left" vertical="center" wrapText="1"/>
    </xf>
    <xf numFmtId="0" fontId="41" fillId="14" borderId="17" xfId="0" applyFont="1" applyFill="1" applyBorder="1" applyAlignment="1">
      <alignment horizontal="left" vertical="center" wrapText="1"/>
    </xf>
    <xf numFmtId="0" fontId="41" fillId="14" borderId="18" xfId="0" applyFont="1" applyFill="1" applyBorder="1" applyAlignment="1">
      <alignment horizontal="left" vertical="center" wrapText="1"/>
    </xf>
    <xf numFmtId="166" fontId="109" fillId="7" borderId="5" xfId="1" applyNumberFormat="1" applyFont="1" applyFill="1" applyBorder="1" applyAlignment="1" applyProtection="1">
      <alignment horizontal="center" vertical="center"/>
    </xf>
    <xf numFmtId="166" fontId="109" fillId="7" borderId="2" xfId="1" applyNumberFormat="1" applyFont="1" applyFill="1" applyBorder="1" applyAlignment="1" applyProtection="1">
      <alignment horizontal="center" vertical="center"/>
    </xf>
    <xf numFmtId="166" fontId="109" fillId="7" borderId="3" xfId="1" applyNumberFormat="1" applyFont="1" applyFill="1" applyBorder="1" applyAlignment="1" applyProtection="1">
      <alignment horizontal="center" vertical="center"/>
    </xf>
    <xf numFmtId="166" fontId="40" fillId="3" borderId="0" xfId="0" applyNumberFormat="1" applyFont="1" applyFill="1" applyAlignment="1">
      <alignment horizontal="center" vertical="center"/>
    </xf>
    <xf numFmtId="166" fontId="61" fillId="0" borderId="0" xfId="0" applyNumberFormat="1" applyFont="1" applyAlignment="1">
      <alignment horizontal="left" vertical="center"/>
    </xf>
    <xf numFmtId="166" fontId="22" fillId="0" borderId="0" xfId="0" quotePrefix="1" applyNumberFormat="1" applyFont="1" applyAlignment="1">
      <alignment horizontal="left" vertical="center"/>
    </xf>
    <xf numFmtId="164" fontId="109" fillId="7" borderId="5" xfId="1" applyNumberFormat="1" applyFont="1" applyFill="1" applyBorder="1" applyAlignment="1" applyProtection="1">
      <alignment horizontal="center" vertical="center"/>
    </xf>
    <xf numFmtId="164" fontId="109" fillId="7" borderId="2" xfId="1" applyNumberFormat="1" applyFont="1" applyFill="1" applyBorder="1" applyAlignment="1" applyProtection="1">
      <alignment horizontal="center" vertical="center"/>
    </xf>
    <xf numFmtId="164" fontId="109" fillId="7" borderId="3" xfId="1" applyNumberFormat="1" applyFont="1" applyFill="1" applyBorder="1" applyAlignment="1" applyProtection="1">
      <alignment horizontal="center" vertical="center"/>
    </xf>
    <xf numFmtId="0" fontId="37" fillId="14" borderId="19" xfId="0" applyFont="1" applyFill="1" applyBorder="1" applyAlignment="1">
      <alignment horizontal="left" vertical="center" wrapText="1"/>
    </xf>
    <xf numFmtId="0" fontId="37" fillId="14" borderId="28" xfId="0" applyFont="1" applyFill="1" applyBorder="1" applyAlignment="1">
      <alignment horizontal="left" vertical="center" wrapText="1"/>
    </xf>
    <xf numFmtId="0" fontId="37" fillId="14" borderId="2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left" vertical="top" wrapText="1"/>
      <protection locked="0"/>
    </xf>
    <xf numFmtId="0" fontId="3" fillId="7" borderId="2" xfId="0" applyFont="1" applyFill="1" applyBorder="1" applyAlignment="1" applyProtection="1">
      <alignment horizontal="left" vertical="top" wrapText="1"/>
      <protection locked="0"/>
    </xf>
    <xf numFmtId="0" fontId="3" fillId="7" borderId="3" xfId="0" applyFont="1" applyFill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>
      <alignment vertical="center"/>
    </xf>
    <xf numFmtId="0" fontId="43" fillId="7" borderId="17" xfId="1" applyFont="1" applyFill="1" applyBorder="1" applyAlignment="1" applyProtection="1">
      <alignment horizontal="left" vertical="center"/>
    </xf>
    <xf numFmtId="0" fontId="43" fillId="7" borderId="18" xfId="1" applyFont="1" applyFill="1" applyBorder="1" applyAlignment="1" applyProtection="1">
      <alignment horizontal="left" vertical="center"/>
    </xf>
    <xf numFmtId="0" fontId="43" fillId="7" borderId="0" xfId="1" applyFont="1" applyFill="1" applyBorder="1" applyAlignment="1" applyProtection="1">
      <alignment horizontal="left" vertical="center"/>
    </xf>
    <xf numFmtId="0" fontId="43" fillId="7" borderId="27" xfId="1" applyFont="1" applyFill="1" applyBorder="1" applyAlignment="1" applyProtection="1">
      <alignment horizontal="left" vertical="center"/>
    </xf>
    <xf numFmtId="0" fontId="40" fillId="6" borderId="5" xfId="0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center" vertical="center"/>
    </xf>
    <xf numFmtId="0" fontId="40" fillId="6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3" fillId="7" borderId="0" xfId="0" applyFont="1" applyFill="1" applyAlignment="1">
      <alignment horizontal="left" vertical="center"/>
    </xf>
    <xf numFmtId="0" fontId="43" fillId="7" borderId="27" xfId="0" applyFont="1" applyFill="1" applyBorder="1" applyAlignment="1">
      <alignment horizontal="left" vertical="center"/>
    </xf>
    <xf numFmtId="0" fontId="80" fillId="13" borderId="25" xfId="0" applyFont="1" applyFill="1" applyBorder="1" applyAlignment="1">
      <alignment horizontal="center" vertical="center"/>
    </xf>
    <xf numFmtId="0" fontId="80" fillId="13" borderId="17" xfId="0" applyFont="1" applyFill="1" applyBorder="1" applyAlignment="1">
      <alignment horizontal="center" vertical="center"/>
    </xf>
    <xf numFmtId="0" fontId="80" fillId="13" borderId="1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43" fillId="7" borderId="1" xfId="0" applyFont="1" applyFill="1" applyBorder="1" applyAlignment="1">
      <alignment horizontal="left" vertical="center"/>
    </xf>
    <xf numFmtId="0" fontId="43" fillId="7" borderId="26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75" fillId="13" borderId="0" xfId="0" applyFont="1" applyFill="1" applyAlignment="1">
      <alignment horizontal="left" vertical="center"/>
    </xf>
    <xf numFmtId="0" fontId="75" fillId="13" borderId="27" xfId="0" applyFont="1" applyFill="1" applyBorder="1" applyAlignment="1">
      <alignment horizontal="left" vertical="center"/>
    </xf>
    <xf numFmtId="0" fontId="75" fillId="13" borderId="1" xfId="0" applyFont="1" applyFill="1" applyBorder="1" applyAlignment="1">
      <alignment horizontal="left" vertical="center" wrapText="1"/>
    </xf>
    <xf numFmtId="0" fontId="75" fillId="13" borderId="26" xfId="0" applyFont="1" applyFill="1" applyBorder="1" applyAlignment="1">
      <alignment horizontal="left" vertical="center" wrapText="1"/>
    </xf>
    <xf numFmtId="0" fontId="71" fillId="0" borderId="0" xfId="0" applyFont="1" applyAlignment="1" applyProtection="1">
      <alignment horizontal="left" vertical="top"/>
      <protection locked="0"/>
    </xf>
    <xf numFmtId="0" fontId="2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2" fillId="0" borderId="27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>
      <alignment horizontal="left" vertical="center" wrapText="1"/>
    </xf>
    <xf numFmtId="0" fontId="24" fillId="5" borderId="0" xfId="0" applyFont="1" applyFill="1" applyAlignment="1">
      <alignment horizontal="left" vertical="center"/>
    </xf>
    <xf numFmtId="0" fontId="24" fillId="5" borderId="27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top" wrapText="1"/>
    </xf>
    <xf numFmtId="0" fontId="3" fillId="5" borderId="27" xfId="0" applyFont="1" applyFill="1" applyBorder="1" applyAlignment="1">
      <alignment horizontal="left" vertical="top" wrapText="1"/>
    </xf>
    <xf numFmtId="0" fontId="37" fillId="0" borderId="17" xfId="0" applyFont="1" applyBorder="1" applyAlignment="1" applyProtection="1">
      <alignment horizontal="left" vertical="center"/>
      <protection locked="0"/>
    </xf>
    <xf numFmtId="0" fontId="71" fillId="0" borderId="5" xfId="0" applyFont="1" applyBorder="1" applyAlignment="1" applyProtection="1">
      <alignment horizontal="left" vertical="top" wrapText="1"/>
      <protection locked="0"/>
    </xf>
    <xf numFmtId="0" fontId="71" fillId="0" borderId="2" xfId="0" applyFont="1" applyBorder="1" applyAlignment="1" applyProtection="1">
      <alignment horizontal="left" vertical="top" wrapText="1"/>
      <protection locked="0"/>
    </xf>
    <xf numFmtId="0" fontId="71" fillId="0" borderId="3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center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0" borderId="35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/>
    </xf>
    <xf numFmtId="0" fontId="37" fillId="0" borderId="21" xfId="0" applyFont="1" applyBorder="1" applyAlignment="1" applyProtection="1">
      <alignment horizontal="center"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0" fontId="24" fillId="5" borderId="0" xfId="0" applyFont="1" applyFill="1" applyAlignment="1">
      <alignment horizontal="left" vertical="center" wrapText="1"/>
    </xf>
    <xf numFmtId="0" fontId="24" fillId="5" borderId="27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27" xfId="0" applyFont="1" applyFill="1" applyBorder="1" applyAlignment="1">
      <alignment vertical="center"/>
    </xf>
    <xf numFmtId="0" fontId="89" fillId="5" borderId="6" xfId="0" applyFont="1" applyFill="1" applyBorder="1" applyAlignment="1">
      <alignment vertical="center"/>
    </xf>
    <xf numFmtId="0" fontId="89" fillId="5" borderId="0" xfId="0" applyFont="1" applyFill="1" applyAlignment="1">
      <alignment vertical="center"/>
    </xf>
    <xf numFmtId="0" fontId="28" fillId="0" borderId="6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2" fillId="5" borderId="25" xfId="0" applyFont="1" applyFill="1" applyBorder="1" applyAlignment="1">
      <alignment horizontal="left" vertical="center"/>
    </xf>
    <xf numFmtId="0" fontId="22" fillId="5" borderId="17" xfId="0" applyFont="1" applyFill="1" applyBorder="1" applyAlignment="1">
      <alignment horizontal="left" vertical="center"/>
    </xf>
    <xf numFmtId="0" fontId="87" fillId="5" borderId="6" xfId="0" applyFont="1" applyFill="1" applyBorder="1" applyAlignment="1">
      <alignment vertical="center"/>
    </xf>
    <xf numFmtId="0" fontId="87" fillId="5" borderId="0" xfId="0" applyFont="1" applyFill="1" applyAlignment="1">
      <alignment vertical="center"/>
    </xf>
    <xf numFmtId="0" fontId="87" fillId="5" borderId="6" xfId="0" applyFont="1" applyFill="1" applyBorder="1" applyAlignment="1">
      <alignment vertical="center" wrapText="1"/>
    </xf>
    <xf numFmtId="0" fontId="87" fillId="5" borderId="0" xfId="0" applyFont="1" applyFill="1" applyAlignment="1">
      <alignment vertical="center" wrapText="1"/>
    </xf>
    <xf numFmtId="0" fontId="22" fillId="5" borderId="6" xfId="0" applyFont="1" applyFill="1" applyBorder="1" applyAlignment="1">
      <alignment horizontal="left" vertical="top"/>
    </xf>
    <xf numFmtId="0" fontId="22" fillId="5" borderId="0" xfId="0" applyFont="1" applyFill="1" applyAlignment="1">
      <alignment horizontal="left" vertical="top"/>
    </xf>
    <xf numFmtId="0" fontId="22" fillId="5" borderId="25" xfId="0" applyFont="1" applyFill="1" applyBorder="1" applyAlignment="1">
      <alignment vertical="center"/>
    </xf>
    <xf numFmtId="0" fontId="22" fillId="5" borderId="17" xfId="0" applyFont="1" applyFill="1" applyBorder="1" applyAlignment="1">
      <alignment vertical="center"/>
    </xf>
    <xf numFmtId="0" fontId="22" fillId="5" borderId="24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2" fillId="5" borderId="26" xfId="0" applyFont="1" applyFill="1" applyBorder="1" applyAlignment="1">
      <alignment horizontal="left" vertical="center" wrapText="1"/>
    </xf>
    <xf numFmtId="0" fontId="24" fillId="5" borderId="17" xfId="0" applyFont="1" applyFill="1" applyBorder="1" applyAlignment="1" applyProtection="1">
      <alignment horizontal="left" vertical="center"/>
      <protection locked="0"/>
    </xf>
    <xf numFmtId="0" fontId="24" fillId="5" borderId="18" xfId="0" applyFont="1" applyFill="1" applyBorder="1" applyAlignment="1" applyProtection="1">
      <alignment horizontal="left" vertical="center"/>
      <protection locked="0"/>
    </xf>
    <xf numFmtId="167" fontId="21" fillId="0" borderId="19" xfId="0" applyNumberFormat="1" applyFont="1" applyBorder="1" applyAlignment="1" applyProtection="1">
      <alignment horizontal="center" vertical="center"/>
      <protection locked="0"/>
    </xf>
    <xf numFmtId="167" fontId="21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>
      <alignment vertical="center"/>
    </xf>
    <xf numFmtId="0" fontId="46" fillId="0" borderId="34" xfId="0" applyFont="1" applyBorder="1" applyAlignment="1" applyProtection="1">
      <alignment horizontal="left" vertical="center" wrapText="1"/>
      <protection locked="0"/>
    </xf>
    <xf numFmtId="0" fontId="46" fillId="0" borderId="15" xfId="0" applyFont="1" applyBorder="1" applyAlignment="1" applyProtection="1">
      <alignment horizontal="left" vertical="center" wrapText="1"/>
      <protection locked="0"/>
    </xf>
    <xf numFmtId="0" fontId="62" fillId="5" borderId="0" xfId="0" applyFont="1" applyFill="1" applyAlignment="1">
      <alignment vertical="center"/>
    </xf>
    <xf numFmtId="0" fontId="62" fillId="5" borderId="27" xfId="0" applyFont="1" applyFill="1" applyBorder="1" applyAlignment="1">
      <alignment vertical="center"/>
    </xf>
    <xf numFmtId="0" fontId="33" fillId="3" borderId="5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5" xfId="0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3" fillId="3" borderId="26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24" fillId="5" borderId="17" xfId="0" applyFont="1" applyFill="1" applyBorder="1" applyAlignment="1">
      <alignment horizontal="left" vertical="center" wrapText="1"/>
    </xf>
    <xf numFmtId="0" fontId="24" fillId="5" borderId="18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/>
    </xf>
    <xf numFmtId="0" fontId="24" fillId="5" borderId="26" xfId="0" applyFont="1" applyFill="1" applyBorder="1" applyAlignment="1">
      <alignment horizontal="left" vertical="center"/>
    </xf>
    <xf numFmtId="0" fontId="24" fillId="5" borderId="1" xfId="0" applyFont="1" applyFill="1" applyBorder="1" applyAlignment="1">
      <alignment vertical="center"/>
    </xf>
    <xf numFmtId="0" fontId="22" fillId="5" borderId="24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0" fontId="104" fillId="3" borderId="5" xfId="0" applyFont="1" applyFill="1" applyBorder="1" applyAlignment="1">
      <alignment horizontal="center" vertical="center"/>
    </xf>
    <xf numFmtId="0" fontId="104" fillId="3" borderId="3" xfId="0" applyFont="1" applyFill="1" applyBorder="1" applyAlignment="1">
      <alignment horizontal="center" vertical="center"/>
    </xf>
    <xf numFmtId="0" fontId="38" fillId="0" borderId="0" xfId="0" applyFont="1" applyAlignment="1">
      <alignment vertical="top"/>
    </xf>
    <xf numFmtId="0" fontId="24" fillId="5" borderId="1" xfId="0" applyFont="1" applyFill="1" applyBorder="1" applyAlignment="1">
      <alignment horizontal="left" vertical="center" wrapText="1"/>
    </xf>
    <xf numFmtId="0" fontId="24" fillId="5" borderId="26" xfId="0" applyFont="1" applyFill="1" applyBorder="1" applyAlignment="1">
      <alignment horizontal="left" vertical="center" wrapText="1"/>
    </xf>
    <xf numFmtId="0" fontId="87" fillId="5" borderId="24" xfId="0" applyFont="1" applyFill="1" applyBorder="1" applyAlignment="1">
      <alignment vertical="center"/>
    </xf>
    <xf numFmtId="0" fontId="87" fillId="5" borderId="1" xfId="0" applyFont="1" applyFill="1" applyBorder="1" applyAlignment="1">
      <alignment vertical="center"/>
    </xf>
    <xf numFmtId="0" fontId="106" fillId="3" borderId="5" xfId="0" applyFont="1" applyFill="1" applyBorder="1" applyAlignment="1">
      <alignment horizontal="center"/>
    </xf>
    <xf numFmtId="0" fontId="106" fillId="3" borderId="3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4">
    <cellStyle name="Lien hypertexte" xfId="1" builtinId="8"/>
    <cellStyle name="Monétaire" xfId="3" builtinId="4"/>
    <cellStyle name="Normal" xfId="0" builtinId="0"/>
    <cellStyle name="Pourcentage" xfId="2" builtinId="5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3E9F5"/>
      <color rgb="FFFFFFCC"/>
      <color rgb="FFE1F7FF"/>
      <color rgb="FFFFF4EB"/>
      <color rgb="FFFFECE7"/>
      <color rgb="FFFFDDD5"/>
      <color rgb="FFFFBDBD"/>
      <color rgb="FFF0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69849</xdr:colOff>
      <xdr:row>0</xdr:row>
      <xdr:rowOff>63500</xdr:rowOff>
    </xdr:from>
    <xdr:ext cx="1669967" cy="882650"/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149" y="63500"/>
          <a:ext cx="1669967" cy="88265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222</xdr:row>
          <xdr:rowOff>38100</xdr:rowOff>
        </xdr:from>
        <xdr:to>
          <xdr:col>9</xdr:col>
          <xdr:colOff>901700</xdr:colOff>
          <xdr:row>223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6675"/>
          <a:ext cx="1669967" cy="882650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63500"/>
          <a:ext cx="1669967" cy="882650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63500"/>
          <a:ext cx="1669967" cy="8826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53975</xdr:colOff>
      <xdr:row>0</xdr:row>
      <xdr:rowOff>152400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0" y="152400"/>
          <a:ext cx="1669967" cy="8826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0</xdr:row>
      <xdr:rowOff>123825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23825"/>
          <a:ext cx="1669967" cy="8826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69849</xdr:colOff>
      <xdr:row>0</xdr:row>
      <xdr:rowOff>63500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4" y="66675"/>
          <a:ext cx="1669967" cy="882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06893-42EF-4DB5-8B6D-54BB87C6469C}">
  <sheetPr codeName="Feuil1">
    <tabColor theme="4" tint="0.79998168889431442"/>
    <pageSetUpPr fitToPage="1"/>
  </sheetPr>
  <dimension ref="A1:S228"/>
  <sheetViews>
    <sheetView showGridLines="0" tabSelected="1" zoomScaleNormal="100" workbookViewId="0">
      <selection activeCell="C9" sqref="C9:J9"/>
    </sheetView>
  </sheetViews>
  <sheetFormatPr baseColWidth="10" defaultColWidth="10.81640625" defaultRowHeight="14" x14ac:dyDescent="0.35"/>
  <cols>
    <col min="1" max="1" width="1.54296875" style="37" customWidth="1"/>
    <col min="2" max="2" width="2.54296875" style="37" customWidth="1"/>
    <col min="3" max="3" width="30" style="37" customWidth="1"/>
    <col min="4" max="4" width="20.54296875" style="37" customWidth="1"/>
    <col min="5" max="5" width="19.08984375" style="139" customWidth="1"/>
    <col min="6" max="6" width="17.54296875" style="37" customWidth="1"/>
    <col min="7" max="7" width="20" style="37" customWidth="1"/>
    <col min="8" max="8" width="17.54296875" style="37" customWidth="1"/>
    <col min="9" max="10" width="24.6328125" style="37" customWidth="1"/>
    <col min="11" max="11" width="2.54296875" style="139" customWidth="1"/>
    <col min="12" max="12" width="1.54296875" style="37" customWidth="1"/>
    <col min="13" max="13" width="28.08984375" style="37" bestFit="1" customWidth="1"/>
    <col min="14" max="14" width="29.54296875" style="142" hidden="1" customWidth="1"/>
    <col min="15" max="17" width="21.54296875" style="37" hidden="1" customWidth="1"/>
    <col min="18" max="18" width="24.26953125" style="37" hidden="1" customWidth="1"/>
    <col min="19" max="19" width="21.54296875" style="37" customWidth="1"/>
    <col min="20" max="16384" width="10.81640625" style="37"/>
  </cols>
  <sheetData>
    <row r="1" spans="2:19" ht="38.15" customHeight="1" x14ac:dyDescent="0.35">
      <c r="E1" s="480" t="s">
        <v>55</v>
      </c>
      <c r="F1" s="480"/>
      <c r="G1" s="480"/>
      <c r="H1" s="480"/>
      <c r="I1" s="480"/>
      <c r="J1" s="480"/>
      <c r="K1" s="480"/>
      <c r="L1" s="136"/>
      <c r="M1" s="136"/>
      <c r="N1" s="137"/>
      <c r="O1" s="136"/>
      <c r="P1" s="136"/>
      <c r="Q1" s="136"/>
      <c r="R1" s="136"/>
      <c r="S1" s="138"/>
    </row>
    <row r="2" spans="2:19" ht="18" customHeight="1" x14ac:dyDescent="0.35">
      <c r="K2" s="38" t="s">
        <v>8</v>
      </c>
      <c r="N2" s="137"/>
      <c r="O2" s="139"/>
      <c r="P2" s="139"/>
      <c r="Q2" s="139"/>
      <c r="R2" s="139"/>
    </row>
    <row r="3" spans="2:19" ht="18" customHeight="1" x14ac:dyDescent="0.35">
      <c r="C3" s="140"/>
      <c r="D3" s="140"/>
      <c r="E3" s="140"/>
      <c r="F3" s="141"/>
      <c r="K3" s="39" t="s">
        <v>7</v>
      </c>
      <c r="O3" s="139"/>
      <c r="P3" s="139"/>
      <c r="Q3" s="139"/>
      <c r="R3" s="139"/>
    </row>
    <row r="4" spans="2:19" ht="12" customHeight="1" x14ac:dyDescent="0.3">
      <c r="C4" s="140"/>
      <c r="D4" s="140"/>
      <c r="E4" s="140"/>
      <c r="F4" s="141"/>
      <c r="K4" s="40" t="s">
        <v>306</v>
      </c>
      <c r="O4" s="139"/>
      <c r="P4" s="139"/>
      <c r="Q4" s="139"/>
      <c r="R4" s="139"/>
    </row>
    <row r="5" spans="2:19" ht="10" customHeight="1" x14ac:dyDescent="0.35">
      <c r="C5" s="140"/>
      <c r="D5" s="140"/>
      <c r="E5" s="140"/>
      <c r="F5" s="141"/>
      <c r="K5" s="39"/>
      <c r="O5" s="139"/>
      <c r="P5" s="139"/>
      <c r="Q5" s="139"/>
      <c r="R5" s="139"/>
    </row>
    <row r="6" spans="2:19" ht="70" customHeight="1" x14ac:dyDescent="0.35">
      <c r="C6" s="484" t="s">
        <v>54</v>
      </c>
      <c r="D6" s="485"/>
      <c r="E6" s="485"/>
      <c r="F6" s="485"/>
      <c r="G6" s="485"/>
      <c r="H6" s="485"/>
      <c r="I6" s="485"/>
      <c r="J6" s="486"/>
      <c r="K6" s="39"/>
      <c r="N6" s="463"/>
      <c r="O6" s="139"/>
      <c r="P6" s="139"/>
      <c r="Q6" s="139"/>
      <c r="R6" s="139"/>
    </row>
    <row r="7" spans="2:19" ht="10" customHeight="1" thickBot="1" x14ac:dyDescent="0.4">
      <c r="N7" s="463"/>
      <c r="O7" s="41"/>
      <c r="P7" s="41"/>
      <c r="Q7" s="41"/>
      <c r="R7" s="41"/>
      <c r="S7" s="144"/>
    </row>
    <row r="8" spans="2:19" ht="10" customHeight="1" x14ac:dyDescent="0.35">
      <c r="B8" s="42"/>
      <c r="C8" s="43"/>
      <c r="D8" s="43"/>
      <c r="E8" s="145"/>
      <c r="F8" s="43"/>
      <c r="G8" s="43"/>
      <c r="H8" s="43"/>
      <c r="I8" s="43"/>
      <c r="J8" s="43"/>
      <c r="K8" s="146"/>
      <c r="N8" s="147"/>
      <c r="O8" s="144"/>
      <c r="P8" s="144"/>
      <c r="Q8" s="144"/>
      <c r="R8" s="144"/>
    </row>
    <row r="9" spans="2:19" ht="27.65" customHeight="1" x14ac:dyDescent="0.35">
      <c r="B9" s="44"/>
      <c r="C9" s="441" t="s">
        <v>94</v>
      </c>
      <c r="D9" s="441"/>
      <c r="E9" s="441"/>
      <c r="F9" s="441"/>
      <c r="G9" s="441"/>
      <c r="H9" s="441"/>
      <c r="I9" s="441"/>
      <c r="J9" s="441"/>
      <c r="K9" s="148"/>
      <c r="N9" s="147"/>
      <c r="O9" s="144"/>
      <c r="P9" s="144"/>
      <c r="Q9" s="144"/>
      <c r="R9" s="144"/>
    </row>
    <row r="10" spans="2:19" ht="16" customHeight="1" x14ac:dyDescent="0.35">
      <c r="B10" s="44"/>
      <c r="K10" s="148"/>
      <c r="N10" s="147"/>
      <c r="O10" s="144"/>
      <c r="P10" s="144"/>
      <c r="Q10" s="144"/>
      <c r="R10" s="144"/>
    </row>
    <row r="11" spans="2:19" ht="27.65" customHeight="1" x14ac:dyDescent="0.35">
      <c r="B11" s="44"/>
      <c r="C11" s="453" t="s">
        <v>124</v>
      </c>
      <c r="D11" s="453"/>
      <c r="E11" s="453"/>
      <c r="K11" s="148"/>
      <c r="N11" s="41"/>
      <c r="O11" s="144"/>
      <c r="P11" s="144"/>
      <c r="Q11" s="144"/>
      <c r="R11" s="144"/>
    </row>
    <row r="12" spans="2:19" ht="48" customHeight="1" x14ac:dyDescent="0.35">
      <c r="B12" s="44"/>
      <c r="D12" s="457" t="s">
        <v>125</v>
      </c>
      <c r="E12" s="457"/>
      <c r="F12" s="457"/>
      <c r="G12" s="457"/>
      <c r="H12" s="457"/>
      <c r="I12" s="457"/>
      <c r="J12" s="457"/>
      <c r="K12" s="148"/>
      <c r="N12" s="41"/>
      <c r="O12" s="144"/>
      <c r="P12" s="144"/>
      <c r="Q12" s="144"/>
      <c r="R12" s="144"/>
    </row>
    <row r="13" spans="2:19" ht="16" customHeight="1" x14ac:dyDescent="0.35">
      <c r="B13" s="44"/>
      <c r="D13" s="149"/>
      <c r="K13" s="148"/>
      <c r="N13" s="41"/>
      <c r="O13" s="144"/>
      <c r="P13" s="144"/>
      <c r="Q13" s="144"/>
      <c r="R13" s="144"/>
    </row>
    <row r="14" spans="2:19" ht="27.65" customHeight="1" x14ac:dyDescent="0.35">
      <c r="B14" s="44"/>
      <c r="C14" s="453" t="s">
        <v>126</v>
      </c>
      <c r="D14" s="453"/>
      <c r="E14" s="453"/>
      <c r="F14" s="150"/>
      <c r="K14" s="148"/>
      <c r="N14" s="41"/>
      <c r="O14" s="144"/>
      <c r="P14" s="144"/>
      <c r="Q14" s="144"/>
      <c r="R14" s="144"/>
    </row>
    <row r="15" spans="2:19" ht="26.15" customHeight="1" x14ac:dyDescent="0.35">
      <c r="B15" s="44"/>
      <c r="D15" s="457" t="s">
        <v>127</v>
      </c>
      <c r="E15" s="457"/>
      <c r="F15" s="457"/>
      <c r="G15" s="457"/>
      <c r="H15" s="457"/>
      <c r="I15" s="457"/>
      <c r="J15" s="457"/>
      <c r="K15" s="148"/>
      <c r="N15" s="41"/>
      <c r="O15" s="144"/>
      <c r="P15" s="144"/>
      <c r="Q15" s="144"/>
      <c r="R15" s="144"/>
    </row>
    <row r="16" spans="2:19" ht="10" customHeight="1" thickBot="1" x14ac:dyDescent="0.4">
      <c r="B16" s="151"/>
      <c r="C16" s="152"/>
      <c r="D16" s="152"/>
      <c r="E16" s="153"/>
      <c r="F16" s="152"/>
      <c r="G16" s="152"/>
      <c r="H16" s="152"/>
      <c r="I16" s="152"/>
      <c r="J16" s="152"/>
      <c r="K16" s="154"/>
      <c r="N16" s="147"/>
      <c r="O16" s="144"/>
      <c r="P16" s="144"/>
      <c r="Q16" s="144"/>
      <c r="R16" s="144"/>
    </row>
    <row r="17" spans="2:19" ht="14.15" customHeight="1" thickBot="1" x14ac:dyDescent="0.4">
      <c r="O17" s="41"/>
      <c r="P17" s="41"/>
      <c r="Q17" s="41"/>
      <c r="R17" s="41"/>
      <c r="S17" s="41"/>
    </row>
    <row r="18" spans="2:19" ht="10" customHeight="1" x14ac:dyDescent="0.45">
      <c r="B18" s="42"/>
      <c r="C18" s="45"/>
      <c r="D18" s="45"/>
      <c r="E18" s="46"/>
      <c r="F18" s="47"/>
      <c r="G18" s="43"/>
      <c r="H18" s="43"/>
      <c r="I18" s="43"/>
      <c r="J18" s="43"/>
      <c r="K18" s="48"/>
      <c r="N18" s="155"/>
      <c r="O18" s="41"/>
      <c r="P18" s="41"/>
      <c r="Q18" s="41"/>
      <c r="R18" s="41"/>
      <c r="S18" s="41"/>
    </row>
    <row r="19" spans="2:19" ht="26.15" customHeight="1" x14ac:dyDescent="0.35">
      <c r="B19" s="44"/>
      <c r="C19" s="441" t="s">
        <v>9</v>
      </c>
      <c r="D19" s="441"/>
      <c r="E19" s="441"/>
      <c r="F19" s="441"/>
      <c r="G19" s="441"/>
      <c r="H19" s="441"/>
      <c r="I19" s="441"/>
      <c r="J19" s="441"/>
      <c r="K19" s="49"/>
      <c r="O19" s="41"/>
      <c r="P19" s="41"/>
      <c r="Q19" s="41"/>
      <c r="R19" s="41"/>
      <c r="S19" s="41"/>
    </row>
    <row r="20" spans="2:19" ht="28" customHeight="1" x14ac:dyDescent="0.45">
      <c r="B20" s="44"/>
      <c r="C20" s="483" t="s">
        <v>6</v>
      </c>
      <c r="D20" s="483"/>
      <c r="E20" s="483"/>
      <c r="F20" s="483"/>
      <c r="G20" s="483"/>
      <c r="H20" s="483"/>
      <c r="I20" s="483"/>
      <c r="J20" s="483"/>
      <c r="K20" s="148"/>
      <c r="N20" s="156"/>
      <c r="O20" s="41"/>
      <c r="P20" s="41"/>
      <c r="Q20" s="41"/>
      <c r="R20" s="41"/>
      <c r="S20" s="41"/>
    </row>
    <row r="21" spans="2:19" ht="10" customHeight="1" x14ac:dyDescent="0.45">
      <c r="B21" s="44"/>
      <c r="C21" s="157"/>
      <c r="D21" s="158"/>
      <c r="E21" s="158"/>
      <c r="F21" s="158"/>
      <c r="G21" s="158"/>
      <c r="H21" s="158"/>
      <c r="I21" s="158"/>
      <c r="J21" s="159"/>
      <c r="K21" s="148"/>
      <c r="N21" s="156"/>
    </row>
    <row r="22" spans="2:19" ht="24" customHeight="1" x14ac:dyDescent="0.35">
      <c r="B22" s="44"/>
      <c r="C22" s="454" t="s">
        <v>23</v>
      </c>
      <c r="D22" s="455"/>
      <c r="E22" s="455"/>
      <c r="F22" s="458"/>
      <c r="G22" s="459"/>
      <c r="H22" s="459"/>
      <c r="I22" s="459"/>
      <c r="J22" s="460"/>
      <c r="K22" s="148"/>
    </row>
    <row r="23" spans="2:19" ht="24" customHeight="1" x14ac:dyDescent="0.35">
      <c r="B23" s="44"/>
      <c r="C23" s="454" t="s">
        <v>24</v>
      </c>
      <c r="D23" s="455"/>
      <c r="E23" s="455"/>
      <c r="F23" s="458"/>
      <c r="G23" s="459"/>
      <c r="H23" s="459"/>
      <c r="I23" s="459"/>
      <c r="J23" s="460"/>
      <c r="K23" s="148"/>
    </row>
    <row r="24" spans="2:19" ht="24" customHeight="1" x14ac:dyDescent="0.35">
      <c r="B24" s="44"/>
      <c r="C24" s="454" t="s">
        <v>25</v>
      </c>
      <c r="D24" s="455"/>
      <c r="E24" s="455"/>
      <c r="F24" s="458"/>
      <c r="G24" s="459"/>
      <c r="H24" s="459"/>
      <c r="I24" s="459"/>
      <c r="J24" s="460"/>
      <c r="K24" s="148"/>
    </row>
    <row r="25" spans="2:19" ht="24" customHeight="1" x14ac:dyDescent="0.35">
      <c r="B25" s="44"/>
      <c r="C25" s="454" t="s">
        <v>26</v>
      </c>
      <c r="D25" s="455"/>
      <c r="E25" s="455"/>
      <c r="F25" s="34"/>
      <c r="G25" s="161"/>
      <c r="H25" s="162" t="s">
        <v>19</v>
      </c>
      <c r="I25" s="163" t="s">
        <v>20</v>
      </c>
      <c r="J25" s="164"/>
      <c r="K25" s="148"/>
    </row>
    <row r="26" spans="2:19" ht="10" customHeight="1" x14ac:dyDescent="0.35">
      <c r="B26" s="44"/>
      <c r="C26" s="165"/>
      <c r="D26" s="166"/>
      <c r="E26" s="167"/>
      <c r="F26" s="168"/>
      <c r="G26" s="169"/>
      <c r="H26" s="169"/>
      <c r="I26" s="169"/>
      <c r="J26" s="170"/>
      <c r="K26" s="148"/>
    </row>
    <row r="27" spans="2:19" ht="28" customHeight="1" x14ac:dyDescent="0.35">
      <c r="B27" s="44"/>
      <c r="C27" s="478" t="s">
        <v>22</v>
      </c>
      <c r="D27" s="478"/>
      <c r="E27" s="478"/>
      <c r="F27" s="478"/>
      <c r="G27" s="478"/>
      <c r="H27" s="478"/>
      <c r="I27" s="478"/>
      <c r="J27" s="478"/>
      <c r="K27" s="148"/>
    </row>
    <row r="28" spans="2:19" ht="34" customHeight="1" x14ac:dyDescent="0.35">
      <c r="B28" s="44"/>
      <c r="C28" s="443" t="s">
        <v>198</v>
      </c>
      <c r="D28" s="444"/>
      <c r="E28" s="444"/>
      <c r="F28" s="444"/>
      <c r="G28" s="444"/>
      <c r="H28" s="444"/>
      <c r="I28" s="444"/>
      <c r="J28" s="445"/>
      <c r="K28" s="148"/>
    </row>
    <row r="29" spans="2:19" ht="10" customHeight="1" x14ac:dyDescent="0.35">
      <c r="B29" s="44"/>
      <c r="C29" s="171"/>
      <c r="D29" s="171"/>
      <c r="E29" s="171"/>
      <c r="F29" s="171"/>
      <c r="G29" s="171"/>
      <c r="H29" s="171"/>
      <c r="I29" s="171"/>
      <c r="J29" s="171"/>
      <c r="K29" s="148"/>
    </row>
    <row r="30" spans="2:19" ht="10" customHeight="1" x14ac:dyDescent="0.45">
      <c r="B30" s="44"/>
      <c r="C30" s="157"/>
      <c r="D30" s="158"/>
      <c r="E30" s="158"/>
      <c r="F30" s="158"/>
      <c r="G30" s="158"/>
      <c r="H30" s="158"/>
      <c r="I30" s="158"/>
      <c r="J30" s="159"/>
      <c r="K30" s="148"/>
      <c r="N30" s="156"/>
    </row>
    <row r="31" spans="2:19" ht="24" customHeight="1" x14ac:dyDescent="0.35">
      <c r="B31" s="44"/>
      <c r="C31" s="447" t="s">
        <v>27</v>
      </c>
      <c r="D31" s="448"/>
      <c r="E31" s="456"/>
      <c r="F31" s="458"/>
      <c r="G31" s="459"/>
      <c r="H31" s="459"/>
      <c r="I31" s="459"/>
      <c r="J31" s="460"/>
      <c r="K31" s="148"/>
    </row>
    <row r="32" spans="2:19" ht="24" customHeight="1" x14ac:dyDescent="0.35">
      <c r="B32" s="44"/>
      <c r="C32" s="447" t="s">
        <v>31</v>
      </c>
      <c r="D32" s="448"/>
      <c r="E32" s="456"/>
      <c r="F32" s="458"/>
      <c r="G32" s="459"/>
      <c r="H32" s="459"/>
      <c r="I32" s="459"/>
      <c r="J32" s="460"/>
      <c r="K32" s="148"/>
    </row>
    <row r="33" spans="2:14" ht="24" customHeight="1" x14ac:dyDescent="0.35">
      <c r="B33" s="44"/>
      <c r="C33" s="447" t="s">
        <v>28</v>
      </c>
      <c r="D33" s="448"/>
      <c r="E33" s="456"/>
      <c r="F33" s="458"/>
      <c r="G33" s="459"/>
      <c r="H33" s="459"/>
      <c r="I33" s="459"/>
      <c r="J33" s="460"/>
      <c r="K33" s="148"/>
    </row>
    <row r="34" spans="2:14" ht="24" customHeight="1" x14ac:dyDescent="0.35">
      <c r="B34" s="44"/>
      <c r="C34" s="447" t="s">
        <v>29</v>
      </c>
      <c r="D34" s="448"/>
      <c r="E34" s="456"/>
      <c r="F34" s="475"/>
      <c r="G34" s="476"/>
      <c r="H34" s="471" t="s">
        <v>142</v>
      </c>
      <c r="I34" s="471"/>
      <c r="J34" s="472"/>
      <c r="K34" s="148"/>
    </row>
    <row r="35" spans="2:14" ht="24" customHeight="1" x14ac:dyDescent="0.35">
      <c r="B35" s="44"/>
      <c r="C35" s="447" t="s">
        <v>30</v>
      </c>
      <c r="D35" s="448"/>
      <c r="E35" s="456"/>
      <c r="F35" s="458"/>
      <c r="G35" s="459"/>
      <c r="H35" s="459"/>
      <c r="I35" s="459"/>
      <c r="J35" s="460"/>
      <c r="K35" s="148"/>
    </row>
    <row r="36" spans="2:14" ht="24" customHeight="1" x14ac:dyDescent="0.35">
      <c r="B36" s="44"/>
      <c r="C36" s="461" t="str">
        <f>IF(AND(F35="",F31&lt;&gt;""),"L'adresse courriel du représentant officiel de l'entreprise est essentielle pour communiquer la décision","")</f>
        <v/>
      </c>
      <c r="D36" s="462"/>
      <c r="E36" s="462"/>
      <c r="F36" s="471" t="s">
        <v>143</v>
      </c>
      <c r="G36" s="471"/>
      <c r="H36" s="471"/>
      <c r="I36" s="471"/>
      <c r="J36" s="472"/>
      <c r="K36" s="148"/>
    </row>
    <row r="37" spans="2:14" ht="10" customHeight="1" x14ac:dyDescent="0.35">
      <c r="B37" s="44"/>
      <c r="C37" s="174"/>
      <c r="D37" s="168"/>
      <c r="E37" s="175"/>
      <c r="F37" s="473"/>
      <c r="G37" s="473"/>
      <c r="H37" s="473"/>
      <c r="I37" s="473"/>
      <c r="J37" s="474"/>
      <c r="K37" s="148"/>
    </row>
    <row r="38" spans="2:14" ht="34" customHeight="1" x14ac:dyDescent="0.35">
      <c r="B38" s="44"/>
      <c r="C38" s="477" t="s">
        <v>199</v>
      </c>
      <c r="D38" s="478"/>
      <c r="E38" s="478"/>
      <c r="F38" s="478"/>
      <c r="G38" s="478"/>
      <c r="H38" s="478"/>
      <c r="I38" s="478"/>
      <c r="J38" s="478"/>
      <c r="K38" s="148"/>
    </row>
    <row r="39" spans="2:14" ht="10" customHeight="1" x14ac:dyDescent="0.45">
      <c r="B39" s="44"/>
      <c r="C39" s="157"/>
      <c r="D39" s="158"/>
      <c r="E39" s="158"/>
      <c r="F39" s="158"/>
      <c r="G39" s="158"/>
      <c r="H39" s="158"/>
      <c r="I39" s="158"/>
      <c r="J39" s="159"/>
      <c r="K39" s="148"/>
      <c r="N39" s="156"/>
    </row>
    <row r="40" spans="2:14" ht="24" customHeight="1" x14ac:dyDescent="0.35">
      <c r="B40" s="44"/>
      <c r="C40" s="447" t="s">
        <v>12</v>
      </c>
      <c r="D40" s="448"/>
      <c r="E40" s="456"/>
      <c r="F40" s="458"/>
      <c r="G40" s="459"/>
      <c r="H40" s="459"/>
      <c r="I40" s="459"/>
      <c r="J40" s="460"/>
      <c r="K40" s="148"/>
    </row>
    <row r="41" spans="2:14" ht="24" customHeight="1" x14ac:dyDescent="0.35">
      <c r="B41" s="44"/>
      <c r="C41" s="447" t="s">
        <v>13</v>
      </c>
      <c r="D41" s="448"/>
      <c r="E41" s="456"/>
      <c r="F41" s="458"/>
      <c r="G41" s="459"/>
      <c r="H41" s="459"/>
      <c r="I41" s="459"/>
      <c r="J41" s="460"/>
      <c r="K41" s="148"/>
    </row>
    <row r="42" spans="2:14" ht="24" customHeight="1" x14ac:dyDescent="0.35">
      <c r="B42" s="44"/>
      <c r="C42" s="447" t="s">
        <v>16</v>
      </c>
      <c r="D42" s="448"/>
      <c r="E42" s="456"/>
      <c r="F42" s="458"/>
      <c r="G42" s="459"/>
      <c r="H42" s="459"/>
      <c r="I42" s="459"/>
      <c r="J42" s="460"/>
      <c r="K42" s="148"/>
    </row>
    <row r="43" spans="2:14" ht="24" customHeight="1" x14ac:dyDescent="0.35">
      <c r="B43" s="44"/>
      <c r="C43" s="447" t="s">
        <v>17</v>
      </c>
      <c r="D43" s="448"/>
      <c r="E43" s="456"/>
      <c r="F43" s="475"/>
      <c r="G43" s="476"/>
      <c r="H43" s="176"/>
      <c r="I43" s="176"/>
      <c r="J43" s="177"/>
      <c r="K43" s="148"/>
    </row>
    <row r="44" spans="2:14" ht="24" customHeight="1" x14ac:dyDescent="0.35">
      <c r="B44" s="44"/>
      <c r="C44" s="447" t="s">
        <v>18</v>
      </c>
      <c r="D44" s="448"/>
      <c r="E44" s="456"/>
      <c r="F44" s="458"/>
      <c r="G44" s="459"/>
      <c r="H44" s="459"/>
      <c r="I44" s="459"/>
      <c r="J44" s="460"/>
      <c r="K44" s="148"/>
    </row>
    <row r="45" spans="2:14" ht="24" customHeight="1" x14ac:dyDescent="0.35">
      <c r="B45" s="44"/>
      <c r="C45" s="178"/>
      <c r="D45" s="179"/>
      <c r="E45" s="180"/>
      <c r="F45" s="506" t="s">
        <v>144</v>
      </c>
      <c r="G45" s="506"/>
      <c r="H45" s="506"/>
      <c r="I45" s="506"/>
      <c r="J45" s="507"/>
      <c r="K45" s="148"/>
    </row>
    <row r="46" spans="2:14" ht="10" customHeight="1" x14ac:dyDescent="0.35">
      <c r="B46" s="44"/>
      <c r="C46" s="165"/>
      <c r="D46" s="166"/>
      <c r="E46" s="167"/>
      <c r="F46" s="473"/>
      <c r="G46" s="473"/>
      <c r="H46" s="473"/>
      <c r="I46" s="473"/>
      <c r="J46" s="474"/>
      <c r="K46" s="148"/>
    </row>
    <row r="47" spans="2:14" ht="10" customHeight="1" thickBot="1" x14ac:dyDescent="0.4">
      <c r="B47" s="151"/>
      <c r="C47" s="181"/>
      <c r="D47" s="181"/>
      <c r="E47" s="182"/>
      <c r="F47" s="183"/>
      <c r="G47" s="152"/>
      <c r="H47" s="152"/>
      <c r="I47" s="152"/>
      <c r="J47" s="152"/>
      <c r="K47" s="154"/>
    </row>
    <row r="48" spans="2:14" ht="14.15" customHeight="1" thickBot="1" x14ac:dyDescent="0.4">
      <c r="C48" s="184"/>
      <c r="D48" s="184"/>
      <c r="E48" s="184"/>
      <c r="F48" s="144"/>
      <c r="G48" s="144"/>
      <c r="H48" s="144"/>
      <c r="I48" s="144"/>
      <c r="J48" s="144"/>
    </row>
    <row r="49" spans="1:17" ht="10" customHeight="1" x14ac:dyDescent="0.35">
      <c r="B49" s="42"/>
      <c r="C49" s="185"/>
      <c r="D49" s="185"/>
      <c r="E49" s="186"/>
      <c r="F49" s="47"/>
      <c r="G49" s="43"/>
      <c r="H49" s="43"/>
      <c r="I49" s="43"/>
      <c r="J49" s="43"/>
      <c r="K49" s="146"/>
    </row>
    <row r="50" spans="1:17" ht="24" customHeight="1" x14ac:dyDescent="0.35">
      <c r="B50" s="44"/>
      <c r="C50" s="487" t="s">
        <v>91</v>
      </c>
      <c r="D50" s="487"/>
      <c r="E50" s="487"/>
      <c r="F50" s="487"/>
      <c r="G50" s="487"/>
      <c r="H50" s="487"/>
      <c r="I50" s="487"/>
      <c r="J50" s="487"/>
      <c r="K50" s="148"/>
    </row>
    <row r="51" spans="1:17" ht="14.15" customHeight="1" x14ac:dyDescent="0.35">
      <c r="B51" s="44"/>
      <c r="C51" s="187"/>
      <c r="D51" s="187"/>
      <c r="E51" s="188"/>
      <c r="F51" s="144"/>
      <c r="G51" s="144"/>
      <c r="H51" s="144"/>
      <c r="I51" s="144"/>
      <c r="J51" s="144"/>
      <c r="K51" s="148"/>
    </row>
    <row r="52" spans="1:17" ht="26.15" customHeight="1" x14ac:dyDescent="0.35">
      <c r="B52" s="44"/>
      <c r="C52" s="519" t="s">
        <v>128</v>
      </c>
      <c r="D52" s="520"/>
      <c r="E52" s="520"/>
      <c r="F52" s="520"/>
      <c r="G52" s="520"/>
      <c r="H52" s="520"/>
      <c r="I52" s="520"/>
      <c r="J52" s="521"/>
      <c r="K52" s="148"/>
    </row>
    <row r="53" spans="1:17" ht="18" customHeight="1" x14ac:dyDescent="0.35">
      <c r="B53" s="44"/>
      <c r="C53" s="189" t="s">
        <v>82</v>
      </c>
      <c r="D53" s="489" t="s">
        <v>83</v>
      </c>
      <c r="E53" s="489"/>
      <c r="F53" s="489"/>
      <c r="G53" s="489"/>
      <c r="H53" s="489"/>
      <c r="I53" s="489"/>
      <c r="J53" s="490"/>
      <c r="K53" s="148"/>
    </row>
    <row r="54" spans="1:17" ht="18" customHeight="1" x14ac:dyDescent="0.35">
      <c r="B54" s="44"/>
      <c r="C54" s="189" t="s">
        <v>82</v>
      </c>
      <c r="D54" s="489" t="s">
        <v>84</v>
      </c>
      <c r="E54" s="489"/>
      <c r="F54" s="489"/>
      <c r="G54" s="489"/>
      <c r="H54" s="489"/>
      <c r="I54" s="489"/>
      <c r="J54" s="490"/>
      <c r="K54" s="148"/>
    </row>
    <row r="55" spans="1:17" ht="34" customHeight="1" x14ac:dyDescent="0.35">
      <c r="B55" s="44"/>
      <c r="C55" s="190" t="s">
        <v>82</v>
      </c>
      <c r="D55" s="491" t="s">
        <v>146</v>
      </c>
      <c r="E55" s="491"/>
      <c r="F55" s="491"/>
      <c r="G55" s="491"/>
      <c r="H55" s="491"/>
      <c r="I55" s="491"/>
      <c r="J55" s="492"/>
      <c r="K55" s="148"/>
    </row>
    <row r="56" spans="1:17" ht="14.15" customHeight="1" x14ac:dyDescent="0.35">
      <c r="B56" s="44"/>
      <c r="C56" s="187"/>
      <c r="D56" s="187"/>
      <c r="E56" s="188"/>
      <c r="F56" s="144"/>
      <c r="G56" s="144"/>
      <c r="H56" s="144"/>
      <c r="I56" s="144"/>
      <c r="J56" s="144"/>
      <c r="K56" s="148"/>
    </row>
    <row r="57" spans="1:17" ht="28" customHeight="1" x14ac:dyDescent="0.35">
      <c r="B57" s="44"/>
      <c r="C57" s="191" t="s">
        <v>95</v>
      </c>
      <c r="D57" s="192"/>
      <c r="E57" s="193"/>
      <c r="F57" s="144"/>
      <c r="G57" s="144"/>
      <c r="H57" s="144"/>
      <c r="I57" s="144"/>
      <c r="J57" s="144"/>
      <c r="K57" s="148"/>
    </row>
    <row r="58" spans="1:17" ht="20.149999999999999" customHeight="1" x14ac:dyDescent="0.35">
      <c r="B58" s="44"/>
      <c r="C58" s="442" t="s">
        <v>147</v>
      </c>
      <c r="D58" s="442"/>
      <c r="E58" s="442"/>
      <c r="F58" s="442"/>
      <c r="G58" s="442"/>
      <c r="H58" s="442"/>
      <c r="I58" s="442"/>
      <c r="J58" s="442"/>
      <c r="K58" s="148"/>
    </row>
    <row r="59" spans="1:17" s="1" customFormat="1" ht="20.149999999999999" customHeight="1" x14ac:dyDescent="0.3">
      <c r="B59" s="50"/>
      <c r="C59" s="479" t="s">
        <v>161</v>
      </c>
      <c r="D59" s="479"/>
      <c r="E59" s="479"/>
      <c r="F59" s="479"/>
      <c r="G59" s="479"/>
      <c r="H59" s="479"/>
      <c r="I59" s="479"/>
      <c r="J59" s="479"/>
      <c r="K59" s="194"/>
      <c r="N59" s="2"/>
    </row>
    <row r="60" spans="1:17" ht="14" customHeight="1" x14ac:dyDescent="0.35">
      <c r="A60" s="195">
        <v>45178</v>
      </c>
      <c r="B60" s="44"/>
      <c r="C60" s="187"/>
      <c r="D60" s="187"/>
      <c r="E60" s="196"/>
      <c r="F60" s="144"/>
      <c r="G60" s="144"/>
      <c r="H60" s="144"/>
      <c r="I60" s="144"/>
      <c r="J60" s="144"/>
      <c r="K60" s="148"/>
    </row>
    <row r="61" spans="1:17" ht="10" customHeight="1" x14ac:dyDescent="0.45">
      <c r="B61" s="44"/>
      <c r="C61" s="157"/>
      <c r="D61" s="158"/>
      <c r="E61" s="158"/>
      <c r="F61" s="158"/>
      <c r="G61" s="158"/>
      <c r="H61" s="158"/>
      <c r="I61" s="158"/>
      <c r="J61" s="159"/>
      <c r="K61" s="148"/>
      <c r="N61" s="156"/>
    </row>
    <row r="62" spans="1:17" ht="32.15" customHeight="1" x14ac:dyDescent="0.35">
      <c r="B62" s="44"/>
      <c r="C62" s="500" t="str">
        <f>IF(OR(F64="",F65=""),"",
IF(AND(N70="",N73="",N76="",N79&lt;&gt;"",F67="")," Démarchage "&amp;N79&amp;" du "&amp;TEXT(F64,"j mmm aaaa")&amp;" au "&amp;TEXT(F65,"j mmm aaaa"),
IF(AND(N70&lt;&gt;"",N73&lt;&gt;"",N76&lt;&gt;"",N79&lt;&gt;""),F67&amp;" - "&amp;"Activités multiples"&amp;" du "&amp;TEXT(F64,"j mmm aaaa")&amp;" au "&amp;TEXT(F65,"j mmm aaaa"),
IF(AND(N70&lt;&gt;"",N73&lt;&gt;"",N76="",N79&lt;&gt;""),F67&amp;" - "&amp;" Vitrine "&amp;O70&amp;" co écriture "&amp;P70&amp;" et"&amp;" démarchage "&amp;R70&amp;" du "&amp;TEXT(F64,"j mmm aaaa")&amp;" au "&amp;TEXT(F65,"j mmm aaaa"),
IF(AND(N70&lt;&gt;"",N73="",N76&lt;&gt;"",N79&lt;&gt;""),F67&amp;" - "&amp;" Vitrine "&amp;O70&amp;" campagne de promotion "&amp;Q70&amp;" et"&amp;" démarchage "&amp;R70&amp;" du "&amp;TEXT(F64,"j mmm aaaa")&amp;" au "&amp;TEXT(F65,"j mmm aaaa"),
IF(AND(N70="",N73&lt;&gt;"",N76&lt;&gt;"",N79&lt;&gt;""),F67&amp;" - "&amp;" Co écriture "&amp;P70&amp;" campagne de promotion "&amp;Q70&amp;" et"&amp;" démarchage "&amp;R70&amp;" du "&amp;TEXT(F64,"j mmm aaaa")&amp;" au "&amp;TEXT(F65,"j mmm aaaa"),
IF(AND(N70&lt;&gt;"",N73&lt;&gt;"",N76&lt;&gt;"",N79=""),F67&amp;" - "&amp;"Vitrine "&amp;O70&amp;" co écriture "&amp;P70&amp;" et"&amp;" campagne de promotion "&amp;N76&amp;" du "&amp;TEXT(F64,"j mmm aaaa")&amp;" au "&amp;TEXT(F65,"j mmm aaaa"),
IF(AND(N70&lt;&gt;"",N73&lt;&gt;"",N76="",N79=""),F67&amp;" - "&amp;" Vitrine "&amp;O70&amp;" et"&amp;" co écriture "&amp;P70&amp;" du "&amp;TEXT(F64,"j mmm aaaa")&amp;" au "&amp;TEXT(F65,"j mmm aaaa"),
IF(AND(N70&lt;&gt;"",N73="",N76&lt;&gt;"",N79=""),F67&amp;" - "&amp;" Vitrine "&amp;O70&amp;" et"&amp;" campagne de promotion "&amp;Q70&amp;" du "&amp;TEXT(F64,"j mmm aaaa")&amp;" au "&amp;TEXT(F65,"j mmm aaaa"),
IF(AND(N70&lt;&gt;"",N73="",N76="",N79&lt;&gt;""),F67&amp;" - "&amp;" Vitrine "&amp;O70&amp;" et"&amp;" démarchage "&amp;R70&amp;" du "&amp;TEXT(F64,"j mmm aaaa")&amp;" au "&amp;TEXT(F65,"j mmm aaaa"),
IF(AND(N70="",N73&lt;&gt;"",N76&lt;&gt;"",N79=""),F67&amp;" - "&amp;" Co écriture "&amp;P70&amp;" et"&amp;" campagne de promotion "&amp;Q70&amp;" du "&amp;TEXT(F64,"j mmm aaaa")&amp;" au "&amp;TEXT(F65,"j mmm aaaa"),
IF(AND(N70="",N73&lt;&gt;"",N76="",N79&lt;&gt;""),F67&amp;" - "&amp;" Co écriture "&amp;P70&amp;" et"&amp;" démarchage "&amp;R70&amp;" du "&amp;TEXT(F64,"j mmm aaaa")&amp;" au "&amp;TEXT(F65,"j mmm aaaa"),
IF(AND(N70="",N73="",N76&lt;&gt;"",N79&lt;&gt;""),F67&amp;" - "&amp;" Campagne de promotion "&amp;Q70&amp;" et"&amp;" démarchage "&amp;R70&amp;" du "&amp;TEXT(F64,"j mmm aaaa")&amp;" au "&amp;TEXT(F65,"j mmm aaaa"),
IF(AND(N70&lt;&gt;"",N73="",N76="",N79=""),F67&amp;" - "&amp;" Vitrine "&amp;O70&amp;" du "&amp;TEXT(F64,"j mmm aaaa")&amp;" au "&amp;TEXT(F65,"j mmm aaaa"),
IF(AND(N70="",N73&lt;&gt;"",N76="",N79=""),F67&amp;" - "&amp;" Co écriture "&amp;P70&amp;" du "&amp;TEXT(F64,"j mmm aaaa")&amp;" au "&amp;TEXT(F65,"j mmm aaaa"),
IF(AND(N70="",N73="",N76&lt;&gt;"",N79=""),F67&amp;" - "&amp;" Campagne de promotion "&amp;Q70&amp;" du "&amp;TEXT(F64,"j mmm aaaa")&amp;" au "&amp;TEXT(F65,"j mmm aaaa"),
IF(AND(N70="",N73="",N76="",N79&lt;&gt;""),F67&amp;" - "&amp;" Démarchage "&amp;R70&amp;" du "&amp;TEXT(F64,"j mmm aaaa")&amp;" au "&amp;TEXT(F65,"j mmm aaaa"),
IF(AND(F64&lt;&gt;"",F65&lt;&gt;""),F67&amp;" Projet du "&amp;TEXT(F64,"j mmm aaaa")&amp;" au "&amp;TEXT(F65,"j mmm aaaa"),
))))))))))))))))))</f>
        <v/>
      </c>
      <c r="D62" s="501"/>
      <c r="E62" s="501"/>
      <c r="F62" s="501"/>
      <c r="G62" s="501"/>
      <c r="H62" s="501"/>
      <c r="I62" s="501"/>
      <c r="J62" s="502"/>
      <c r="K62" s="148"/>
      <c r="N62" s="197">
        <f ca="1">TODAY()</f>
        <v>45224</v>
      </c>
      <c r="O62" s="51"/>
      <c r="P62" s="51"/>
      <c r="Q62" s="51"/>
    </row>
    <row r="63" spans="1:17" ht="10" customHeight="1" x14ac:dyDescent="0.35">
      <c r="B63" s="44"/>
      <c r="C63" s="198"/>
      <c r="D63" s="173"/>
      <c r="E63" s="199"/>
      <c r="F63" s="199"/>
      <c r="G63" s="199"/>
      <c r="H63" s="199"/>
      <c r="I63" s="199"/>
      <c r="J63" s="200"/>
      <c r="K63" s="148"/>
    </row>
    <row r="64" spans="1:17" ht="34.5" customHeight="1" x14ac:dyDescent="0.35">
      <c r="B64" s="44"/>
      <c r="C64" s="447" t="s">
        <v>160</v>
      </c>
      <c r="D64" s="448"/>
      <c r="E64" s="448"/>
      <c r="F64" s="23"/>
      <c r="G64" s="514" t="str">
        <f>IF(F64="","",IF(N64-N62&lt;14,"Malheureusement, votre demande étant soumise hors du délai de 14 jours avant le début des activités elle n'est donc pas admissible",""))</f>
        <v/>
      </c>
      <c r="H64" s="515"/>
      <c r="I64" s="515"/>
      <c r="J64" s="516"/>
      <c r="K64" s="148"/>
      <c r="M64" s="201"/>
      <c r="N64" s="202">
        <f>+F64</f>
        <v>0</v>
      </c>
    </row>
    <row r="65" spans="2:19" ht="34.5" customHeight="1" x14ac:dyDescent="0.35">
      <c r="B65" s="44"/>
      <c r="C65" s="447" t="s">
        <v>200</v>
      </c>
      <c r="D65" s="448"/>
      <c r="E65" s="448"/>
      <c r="F65" s="23"/>
      <c r="G65" s="517" t="str">
        <f>IF(F65="","",IF(G64="Malheureusement, votre demande étant soumise hors du délai de 14 jours avant le début des activités elle n'est donc pas admissible","","Le rapport final doit être remis au plus tard le"))</f>
        <v/>
      </c>
      <c r="H65" s="518"/>
      <c r="I65" s="518"/>
      <c r="J65" s="203" t="str">
        <f>IF(F65="","",IF(G65="","",TEXT(N65,"j mmmm aaaa")))</f>
        <v/>
      </c>
      <c r="K65" s="148"/>
      <c r="M65" s="201"/>
      <c r="N65" s="202">
        <f>+F65+90</f>
        <v>90</v>
      </c>
    </row>
    <row r="66" spans="2:19" ht="10" customHeight="1" x14ac:dyDescent="0.35">
      <c r="B66" s="44"/>
      <c r="C66" s="204"/>
      <c r="D66" s="205"/>
      <c r="E66" s="205"/>
      <c r="F66" s="199"/>
      <c r="G66" s="199"/>
      <c r="H66" s="199"/>
      <c r="I66" s="199"/>
      <c r="J66" s="200"/>
      <c r="K66" s="148"/>
    </row>
    <row r="67" spans="2:19" ht="39" customHeight="1" x14ac:dyDescent="0.35">
      <c r="B67" s="44"/>
      <c r="C67" s="374" t="s">
        <v>268</v>
      </c>
      <c r="D67" s="375"/>
      <c r="E67" s="375"/>
      <c r="F67" s="389"/>
      <c r="G67" s="390"/>
      <c r="H67" s="390"/>
      <c r="I67" s="390"/>
      <c r="J67" s="391"/>
      <c r="K67" s="148"/>
      <c r="N67" s="37"/>
      <c r="O67" s="142"/>
      <c r="P67" s="142"/>
      <c r="Q67" s="142"/>
      <c r="R67" s="142"/>
    </row>
    <row r="68" spans="2:19" ht="10" customHeight="1" x14ac:dyDescent="0.35">
      <c r="B68" s="44"/>
      <c r="C68" s="172"/>
      <c r="D68" s="173"/>
      <c r="E68" s="199"/>
      <c r="F68" s="199"/>
      <c r="G68" s="199"/>
      <c r="H68" s="199"/>
      <c r="I68" s="199"/>
      <c r="J68" s="200"/>
      <c r="K68" s="148"/>
    </row>
    <row r="69" spans="2:19" ht="36" customHeight="1" x14ac:dyDescent="0.35">
      <c r="B69" s="44"/>
      <c r="C69" s="374"/>
      <c r="D69" s="375"/>
      <c r="E69" s="392"/>
      <c r="F69" s="372" t="s">
        <v>203</v>
      </c>
      <c r="G69" s="386" t="s">
        <v>254</v>
      </c>
      <c r="H69" s="387"/>
      <c r="I69" s="368" t="s">
        <v>263</v>
      </c>
      <c r="J69" s="369"/>
      <c r="K69" s="148"/>
      <c r="N69" s="143" t="s">
        <v>272</v>
      </c>
      <c r="O69" s="143" t="s">
        <v>273</v>
      </c>
      <c r="P69" s="143" t="s">
        <v>274</v>
      </c>
      <c r="Q69" s="143" t="s">
        <v>275</v>
      </c>
      <c r="R69" s="209" t="s">
        <v>271</v>
      </c>
      <c r="S69" s="210"/>
    </row>
    <row r="70" spans="2:19" ht="36" customHeight="1" x14ac:dyDescent="0.35">
      <c r="B70" s="44"/>
      <c r="C70" s="172"/>
      <c r="D70" s="173"/>
      <c r="E70" s="199"/>
      <c r="F70" s="373"/>
      <c r="G70" s="388"/>
      <c r="H70" s="388"/>
      <c r="I70" s="370"/>
      <c r="J70" s="371"/>
      <c r="K70" s="148"/>
      <c r="N70" s="211" t="str">
        <f>IF(AND(I70="",G70=""),"",IF(I70="",G70,I70))</f>
        <v/>
      </c>
      <c r="O70" s="211" t="str">
        <f>IF(N70="","",
IF(N70=N73,"",
IF(N70=N76,"",
IF(N70=N79,"",N70))))</f>
        <v/>
      </c>
      <c r="P70" s="211" t="str">
        <f>IF(N73="","",
IF(N73=N76,"",
IF(N73=N79,"",N73)))</f>
        <v/>
      </c>
      <c r="Q70" s="212" t="str">
        <f>IF(N76="","",
IF(N76=N79,"",N76))</f>
        <v/>
      </c>
      <c r="R70" s="211" t="str">
        <f>IF(N79="","",N79)</f>
        <v/>
      </c>
      <c r="S70" s="52"/>
    </row>
    <row r="71" spans="2:19" ht="14" customHeight="1" x14ac:dyDescent="0.35">
      <c r="B71" s="44"/>
      <c r="C71" s="213"/>
      <c r="D71" s="214"/>
      <c r="E71" s="214"/>
      <c r="F71" s="382"/>
      <c r="G71" s="382"/>
      <c r="H71" s="382"/>
      <c r="I71" s="382"/>
      <c r="J71" s="383"/>
      <c r="K71" s="148"/>
      <c r="N71" s="211"/>
      <c r="O71" s="211"/>
      <c r="P71" s="215"/>
      <c r="Q71" s="215"/>
      <c r="R71" s="215"/>
    </row>
    <row r="72" spans="2:19" ht="36" customHeight="1" x14ac:dyDescent="0.35">
      <c r="B72" s="44"/>
      <c r="C72" s="172"/>
      <c r="D72" s="205"/>
      <c r="E72" s="199"/>
      <c r="F72" s="372" t="s">
        <v>204</v>
      </c>
      <c r="G72" s="386" t="s">
        <v>254</v>
      </c>
      <c r="H72" s="387"/>
      <c r="I72" s="368" t="s">
        <v>263</v>
      </c>
      <c r="J72" s="369"/>
      <c r="K72" s="148"/>
      <c r="N72" s="211"/>
      <c r="O72" s="143"/>
      <c r="P72" s="143"/>
      <c r="Q72" s="209"/>
      <c r="R72" s="143"/>
      <c r="S72" s="216"/>
    </row>
    <row r="73" spans="2:19" ht="36" customHeight="1" x14ac:dyDescent="0.35">
      <c r="B73" s="44"/>
      <c r="C73" s="204"/>
      <c r="D73" s="205"/>
      <c r="E73" s="205"/>
      <c r="F73" s="373"/>
      <c r="G73" s="388"/>
      <c r="H73" s="388"/>
      <c r="I73" s="370"/>
      <c r="J73" s="371"/>
      <c r="K73" s="148"/>
      <c r="N73" s="211" t="str">
        <f>IF(AND(I73="",G73=""),"",IF(I73="",G73,I73))</f>
        <v/>
      </c>
      <c r="O73" s="211"/>
      <c r="P73" s="211"/>
      <c r="Q73" s="211"/>
      <c r="R73" s="211"/>
      <c r="S73" s="52" t="str">
        <f>CONCATENATE(O73," ",P73," ",Q73," ",R73)</f>
        <v xml:space="preserve">   </v>
      </c>
    </row>
    <row r="74" spans="2:19" ht="14" customHeight="1" x14ac:dyDescent="0.35">
      <c r="B74" s="44"/>
      <c r="C74" s="204"/>
      <c r="D74" s="205"/>
      <c r="E74" s="205"/>
      <c r="F74" s="382"/>
      <c r="G74" s="382"/>
      <c r="H74" s="382"/>
      <c r="I74" s="384"/>
      <c r="J74" s="385"/>
      <c r="K74" s="148"/>
      <c r="N74" s="211"/>
      <c r="O74" s="211"/>
      <c r="P74" s="215"/>
      <c r="Q74" s="215"/>
      <c r="R74" s="215"/>
    </row>
    <row r="75" spans="2:19" ht="36" customHeight="1" x14ac:dyDescent="0.35">
      <c r="B75" s="44"/>
      <c r="C75" s="172"/>
      <c r="D75" s="173"/>
      <c r="E75" s="199"/>
      <c r="F75" s="372" t="s">
        <v>205</v>
      </c>
      <c r="G75" s="386" t="s">
        <v>254</v>
      </c>
      <c r="H75" s="387"/>
      <c r="I75" s="218"/>
      <c r="J75" s="219"/>
      <c r="K75" s="148"/>
      <c r="N75" s="211"/>
      <c r="O75" s="143"/>
      <c r="P75" s="215"/>
      <c r="Q75" s="215"/>
      <c r="R75" s="215"/>
    </row>
    <row r="76" spans="2:19" ht="36" customHeight="1" x14ac:dyDescent="0.35">
      <c r="B76" s="44"/>
      <c r="C76" s="172"/>
      <c r="D76" s="173"/>
      <c r="E76" s="199"/>
      <c r="F76" s="373"/>
      <c r="G76" s="388"/>
      <c r="H76" s="388"/>
      <c r="I76" s="220"/>
      <c r="J76" s="221"/>
      <c r="K76" s="148"/>
      <c r="N76" s="211" t="str">
        <f>IF(AND(I76="",G76=""),"",IF(I76="",G76,I76))</f>
        <v/>
      </c>
      <c r="O76" s="211"/>
      <c r="P76" s="215"/>
      <c r="Q76" s="215"/>
      <c r="R76" s="215"/>
    </row>
    <row r="77" spans="2:19" ht="14" customHeight="1" x14ac:dyDescent="0.35">
      <c r="B77" s="44"/>
      <c r="C77" s="213"/>
      <c r="D77" s="214"/>
      <c r="E77" s="214"/>
      <c r="F77" s="382"/>
      <c r="G77" s="382"/>
      <c r="H77" s="382"/>
      <c r="I77" s="382"/>
      <c r="J77" s="383"/>
      <c r="K77" s="148"/>
      <c r="N77" s="211"/>
      <c r="O77" s="211"/>
      <c r="P77" s="215"/>
      <c r="Q77" s="215"/>
      <c r="R77" s="215"/>
    </row>
    <row r="78" spans="2:19" ht="36" customHeight="1" x14ac:dyDescent="0.35">
      <c r="B78" s="44"/>
      <c r="C78" s="374" t="s">
        <v>270</v>
      </c>
      <c r="D78" s="375"/>
      <c r="E78" s="392"/>
      <c r="F78" s="372" t="s">
        <v>206</v>
      </c>
      <c r="G78" s="386" t="s">
        <v>255</v>
      </c>
      <c r="H78" s="387"/>
      <c r="I78" s="368" t="s">
        <v>263</v>
      </c>
      <c r="J78" s="369"/>
      <c r="K78" s="148"/>
      <c r="N78" s="211"/>
      <c r="O78" s="143"/>
      <c r="P78" s="215"/>
      <c r="Q78" s="215"/>
      <c r="R78" s="215"/>
    </row>
    <row r="79" spans="2:19" ht="36" customHeight="1" x14ac:dyDescent="0.35">
      <c r="B79" s="44"/>
      <c r="C79" s="374"/>
      <c r="D79" s="375"/>
      <c r="E79" s="392"/>
      <c r="F79" s="373"/>
      <c r="G79" s="388"/>
      <c r="H79" s="388"/>
      <c r="I79" s="370"/>
      <c r="J79" s="371"/>
      <c r="K79" s="148"/>
      <c r="N79" s="211" t="str">
        <f>IF(AND(I79="",G79=""),"",IF(I79="",G79,I79))</f>
        <v/>
      </c>
      <c r="O79" s="211"/>
      <c r="P79" s="215"/>
      <c r="Q79" s="215"/>
      <c r="R79" s="215"/>
    </row>
    <row r="80" spans="2:19" ht="14" customHeight="1" x14ac:dyDescent="0.35">
      <c r="B80" s="44"/>
      <c r="C80" s="213"/>
      <c r="D80" s="214"/>
      <c r="E80" s="214"/>
      <c r="F80" s="382"/>
      <c r="G80" s="382"/>
      <c r="H80" s="382"/>
      <c r="I80" s="382"/>
      <c r="J80" s="383"/>
      <c r="K80" s="148"/>
      <c r="M80" s="201"/>
    </row>
    <row r="81" spans="2:14" ht="49" customHeight="1" x14ac:dyDescent="0.35">
      <c r="B81" s="44"/>
      <c r="C81" s="374" t="s">
        <v>266</v>
      </c>
      <c r="D81" s="375"/>
      <c r="E81" s="392"/>
      <c r="F81" s="372" t="s">
        <v>269</v>
      </c>
      <c r="G81" s="222" t="s">
        <v>201</v>
      </c>
      <c r="H81" s="222" t="s">
        <v>13</v>
      </c>
      <c r="I81" s="223" t="s">
        <v>202</v>
      </c>
      <c r="J81" s="223" t="s">
        <v>265</v>
      </c>
      <c r="K81" s="148"/>
      <c r="M81" s="201"/>
    </row>
    <row r="82" spans="2:14" ht="18" customHeight="1" x14ac:dyDescent="0.35">
      <c r="B82" s="44"/>
      <c r="C82" s="376" t="str">
        <f>IF(G82&lt;&gt;"","N'oubliez pas d'inscrire chaque date de déplacement dans l'onglet","")</f>
        <v/>
      </c>
      <c r="D82" s="377"/>
      <c r="E82" s="378"/>
      <c r="F82" s="393"/>
      <c r="G82" s="59"/>
      <c r="H82" s="59"/>
      <c r="I82" s="59"/>
      <c r="J82" s="18"/>
      <c r="K82" s="148"/>
      <c r="M82" s="201"/>
      <c r="N82" s="142" t="str">
        <f>IF(H70="","",CONCATENATE(H70," ",I70," (",J70,");"))</f>
        <v/>
      </c>
    </row>
    <row r="83" spans="2:14" ht="18" customHeight="1" x14ac:dyDescent="0.35">
      <c r="B83" s="44"/>
      <c r="C83" s="379" t="str">
        <f>IF(G82&lt;&gt;"","Descriptions_Activités","")</f>
        <v/>
      </c>
      <c r="D83" s="380"/>
      <c r="E83" s="381"/>
      <c r="F83" s="393"/>
      <c r="G83" s="59"/>
      <c r="H83" s="59"/>
      <c r="I83" s="59"/>
      <c r="J83" s="18"/>
      <c r="K83" s="148"/>
    </row>
    <row r="84" spans="2:14" ht="18" customHeight="1" x14ac:dyDescent="0.35">
      <c r="B84" s="44"/>
      <c r="C84" s="213"/>
      <c r="D84" s="214"/>
      <c r="E84" s="217"/>
      <c r="F84" s="393"/>
      <c r="G84" s="59"/>
      <c r="H84" s="59"/>
      <c r="I84" s="59"/>
      <c r="J84" s="18"/>
      <c r="K84" s="148"/>
      <c r="M84" s="201"/>
    </row>
    <row r="85" spans="2:14" ht="18" customHeight="1" x14ac:dyDescent="0.35">
      <c r="B85" s="44"/>
      <c r="C85" s="213"/>
      <c r="D85" s="214"/>
      <c r="E85" s="217"/>
      <c r="F85" s="393"/>
      <c r="G85" s="59"/>
      <c r="H85" s="59"/>
      <c r="I85" s="59"/>
      <c r="J85" s="18"/>
      <c r="K85" s="148"/>
      <c r="M85" s="201"/>
    </row>
    <row r="86" spans="2:14" ht="18" customHeight="1" x14ac:dyDescent="0.35">
      <c r="B86" s="44"/>
      <c r="C86" s="213"/>
      <c r="D86" s="214"/>
      <c r="E86" s="214"/>
      <c r="F86" s="393"/>
      <c r="G86" s="59"/>
      <c r="H86" s="59"/>
      <c r="I86" s="59"/>
      <c r="J86" s="18"/>
      <c r="K86" s="148"/>
      <c r="M86" s="201"/>
    </row>
    <row r="87" spans="2:14" ht="18" customHeight="1" x14ac:dyDescent="0.35">
      <c r="B87" s="44"/>
      <c r="C87" s="213"/>
      <c r="D87" s="214"/>
      <c r="E87" s="214"/>
      <c r="F87" s="393"/>
      <c r="G87" s="59"/>
      <c r="H87" s="59"/>
      <c r="I87" s="59"/>
      <c r="J87" s="18"/>
      <c r="K87" s="148"/>
      <c r="M87" s="201"/>
    </row>
    <row r="88" spans="2:14" ht="18" customHeight="1" x14ac:dyDescent="0.35">
      <c r="B88" s="44"/>
      <c r="C88" s="213"/>
      <c r="D88" s="214"/>
      <c r="E88" s="214"/>
      <c r="F88" s="393"/>
      <c r="G88" s="59"/>
      <c r="H88" s="59"/>
      <c r="I88" s="59"/>
      <c r="J88" s="18"/>
      <c r="K88" s="148"/>
      <c r="M88" s="201"/>
    </row>
    <row r="89" spans="2:14" ht="18" customHeight="1" x14ac:dyDescent="0.35">
      <c r="B89" s="44"/>
      <c r="C89" s="213"/>
      <c r="D89" s="214"/>
      <c r="E89" s="214"/>
      <c r="F89" s="393"/>
      <c r="G89" s="59"/>
      <c r="H89" s="59"/>
      <c r="I89" s="59"/>
      <c r="J89" s="18"/>
      <c r="K89" s="148"/>
      <c r="M89" s="201"/>
    </row>
    <row r="90" spans="2:14" ht="18" customHeight="1" x14ac:dyDescent="0.35">
      <c r="B90" s="44"/>
      <c r="C90" s="213"/>
      <c r="D90" s="214"/>
      <c r="E90" s="214"/>
      <c r="F90" s="393"/>
      <c r="G90" s="59"/>
      <c r="H90" s="59"/>
      <c r="I90" s="59"/>
      <c r="J90" s="18"/>
      <c r="K90" s="148"/>
      <c r="M90" s="201"/>
    </row>
    <row r="91" spans="2:14" ht="18" customHeight="1" x14ac:dyDescent="0.35">
      <c r="B91" s="44"/>
      <c r="C91" s="213"/>
      <c r="D91" s="214"/>
      <c r="E91" s="214"/>
      <c r="F91" s="373"/>
      <c r="G91" s="59"/>
      <c r="H91" s="59"/>
      <c r="I91" s="59"/>
      <c r="J91" s="18"/>
      <c r="K91" s="148"/>
      <c r="M91" s="201"/>
    </row>
    <row r="92" spans="2:14" ht="10" customHeight="1" x14ac:dyDescent="0.35">
      <c r="B92" s="44"/>
      <c r="C92" s="172"/>
      <c r="D92" s="173"/>
      <c r="E92" s="199"/>
      <c r="F92" s="199"/>
      <c r="G92" s="199"/>
      <c r="H92" s="199"/>
      <c r="I92" s="199"/>
      <c r="J92" s="200"/>
      <c r="K92" s="148"/>
      <c r="M92" s="201"/>
    </row>
    <row r="93" spans="2:14" ht="100" customHeight="1" x14ac:dyDescent="0.35">
      <c r="B93" s="44"/>
      <c r="C93" s="451" t="s">
        <v>96</v>
      </c>
      <c r="D93" s="452"/>
      <c r="E93" s="452"/>
      <c r="F93" s="466"/>
      <c r="G93" s="467"/>
      <c r="H93" s="467"/>
      <c r="I93" s="467"/>
      <c r="J93" s="468"/>
      <c r="K93" s="148"/>
      <c r="N93" s="226"/>
    </row>
    <row r="94" spans="2:14" ht="10" customHeight="1" x14ac:dyDescent="0.35">
      <c r="B94" s="44"/>
      <c r="C94" s="227"/>
      <c r="D94" s="228"/>
      <c r="E94" s="199"/>
      <c r="F94" s="199"/>
      <c r="G94" s="199"/>
      <c r="H94" s="199"/>
      <c r="I94" s="199"/>
      <c r="J94" s="200"/>
      <c r="K94" s="148"/>
    </row>
    <row r="95" spans="2:14" ht="44" customHeight="1" x14ac:dyDescent="0.35">
      <c r="B95" s="44"/>
      <c r="C95" s="449" t="s">
        <v>207</v>
      </c>
      <c r="D95" s="450"/>
      <c r="E95" s="450"/>
      <c r="F95" s="24"/>
      <c r="G95" s="229"/>
      <c r="H95" s="230" t="str">
        <f>IF(F95="Oui","De quelle activité s'agit-il?","")</f>
        <v/>
      </c>
      <c r="I95" s="512"/>
      <c r="J95" s="513"/>
      <c r="K95" s="148"/>
    </row>
    <row r="96" spans="2:14" ht="50" customHeight="1" x14ac:dyDescent="0.35">
      <c r="B96" s="44"/>
      <c r="C96" s="224"/>
      <c r="D96" s="225"/>
      <c r="E96" s="225"/>
      <c r="F96" s="231"/>
      <c r="G96" s="231"/>
      <c r="H96" s="230" t="str">
        <f>IF(F95="Oui","En quelle année a eu lieu cette activité?","")</f>
        <v/>
      </c>
      <c r="I96" s="512"/>
      <c r="J96" s="513"/>
      <c r="K96" s="148"/>
    </row>
    <row r="97" spans="2:19" ht="50" customHeight="1" x14ac:dyDescent="0.35">
      <c r="B97" s="44"/>
      <c r="C97" s="224"/>
      <c r="D97" s="225"/>
      <c r="E97" s="225"/>
      <c r="F97" s="231"/>
      <c r="G97" s="231"/>
      <c r="H97" s="230" t="str">
        <f>IF(F95="Oui","Décrivez en quelques mots","")</f>
        <v/>
      </c>
      <c r="I97" s="512"/>
      <c r="J97" s="513"/>
      <c r="K97" s="148"/>
    </row>
    <row r="98" spans="2:19" ht="10" customHeight="1" x14ac:dyDescent="0.3">
      <c r="B98" s="44"/>
      <c r="C98" s="172"/>
      <c r="D98" s="173"/>
      <c r="E98" s="232"/>
      <c r="F98" s="233"/>
      <c r="G98" s="233"/>
      <c r="H98" s="233"/>
      <c r="I98" s="233"/>
      <c r="J98" s="234"/>
      <c r="K98" s="148"/>
    </row>
    <row r="99" spans="2:19" ht="100" customHeight="1" x14ac:dyDescent="0.35">
      <c r="B99" s="44"/>
      <c r="C99" s="464" t="s">
        <v>226</v>
      </c>
      <c r="D99" s="465"/>
      <c r="E99" s="465"/>
      <c r="F99" s="466"/>
      <c r="G99" s="467"/>
      <c r="H99" s="467"/>
      <c r="I99" s="467"/>
      <c r="J99" s="468"/>
      <c r="K99" s="148"/>
      <c r="O99" s="430"/>
      <c r="P99" s="430"/>
      <c r="Q99" s="430"/>
      <c r="R99" s="430"/>
      <c r="S99" s="430"/>
    </row>
    <row r="100" spans="2:19" ht="10" customHeight="1" x14ac:dyDescent="0.3">
      <c r="B100" s="44"/>
      <c r="C100" s="206"/>
      <c r="D100" s="207"/>
      <c r="E100" s="207"/>
      <c r="F100" s="233"/>
      <c r="G100" s="233"/>
      <c r="H100" s="233"/>
      <c r="I100" s="233"/>
      <c r="J100" s="234"/>
      <c r="K100" s="148"/>
    </row>
    <row r="101" spans="2:19" ht="100" customHeight="1" x14ac:dyDescent="0.35">
      <c r="B101" s="44"/>
      <c r="C101" s="464" t="str">
        <f>IF(G82&lt;&gt;"","* Justifier le déplacement","")</f>
        <v/>
      </c>
      <c r="D101" s="465"/>
      <c r="E101" s="465"/>
      <c r="F101" s="510"/>
      <c r="G101" s="510"/>
      <c r="H101" s="510"/>
      <c r="I101" s="510"/>
      <c r="J101" s="511"/>
      <c r="K101" s="148"/>
      <c r="M101" s="53"/>
      <c r="N101" s="53"/>
      <c r="O101" s="53"/>
      <c r="P101" s="53"/>
      <c r="Q101" s="53"/>
      <c r="R101" s="53"/>
    </row>
    <row r="102" spans="2:19" ht="10" customHeight="1" x14ac:dyDescent="0.35">
      <c r="B102" s="44"/>
      <c r="C102" s="206"/>
      <c r="D102" s="207"/>
      <c r="E102" s="207"/>
      <c r="F102" s="207"/>
      <c r="G102" s="207"/>
      <c r="H102" s="207"/>
      <c r="I102" s="207"/>
      <c r="J102" s="208"/>
      <c r="K102" s="148"/>
      <c r="M102" s="53"/>
      <c r="N102" s="53"/>
      <c r="O102" s="53"/>
      <c r="P102" s="53"/>
      <c r="Q102" s="53"/>
      <c r="R102" s="53"/>
    </row>
    <row r="103" spans="2:19" ht="100" customHeight="1" x14ac:dyDescent="0.35">
      <c r="B103" s="44"/>
      <c r="C103" s="464" t="s">
        <v>114</v>
      </c>
      <c r="D103" s="465"/>
      <c r="E103" s="465"/>
      <c r="F103" s="466"/>
      <c r="G103" s="467"/>
      <c r="H103" s="467"/>
      <c r="I103" s="467"/>
      <c r="J103" s="468"/>
      <c r="K103" s="148"/>
    </row>
    <row r="104" spans="2:19" ht="14.15" customHeight="1" x14ac:dyDescent="0.3">
      <c r="B104" s="44"/>
      <c r="C104" s="206"/>
      <c r="D104" s="207"/>
      <c r="E104" s="207"/>
      <c r="F104" s="233"/>
      <c r="G104" s="233"/>
      <c r="H104" s="233"/>
      <c r="I104" s="233"/>
      <c r="J104" s="234"/>
      <c r="K104" s="148"/>
    </row>
    <row r="105" spans="2:19" ht="33.65" customHeight="1" x14ac:dyDescent="0.45">
      <c r="B105" s="44"/>
      <c r="C105" s="464" t="s">
        <v>250</v>
      </c>
      <c r="D105" s="465"/>
      <c r="E105" s="235" t="s">
        <v>166</v>
      </c>
      <c r="F105" s="446"/>
      <c r="G105" s="446"/>
      <c r="H105" s="446"/>
      <c r="I105" s="446"/>
      <c r="J105" s="446"/>
      <c r="K105" s="148"/>
      <c r="M105" s="236"/>
      <c r="N105" s="37"/>
    </row>
    <row r="106" spans="2:19" ht="33.65" customHeight="1" x14ac:dyDescent="0.35">
      <c r="B106" s="44"/>
      <c r="C106" s="464"/>
      <c r="D106" s="465"/>
      <c r="E106" s="235" t="s">
        <v>167</v>
      </c>
      <c r="F106" s="446"/>
      <c r="G106" s="446"/>
      <c r="H106" s="446"/>
      <c r="I106" s="446"/>
      <c r="J106" s="446"/>
      <c r="K106" s="148"/>
      <c r="N106" s="37"/>
    </row>
    <row r="107" spans="2:19" ht="33.65" customHeight="1" x14ac:dyDescent="0.35">
      <c r="B107" s="44"/>
      <c r="C107" s="464"/>
      <c r="D107" s="465"/>
      <c r="E107" s="235" t="s">
        <v>168</v>
      </c>
      <c r="F107" s="446"/>
      <c r="G107" s="446"/>
      <c r="H107" s="446"/>
      <c r="I107" s="446"/>
      <c r="J107" s="446"/>
      <c r="K107" s="148"/>
      <c r="N107" s="37"/>
    </row>
    <row r="108" spans="2:19" ht="33.65" customHeight="1" x14ac:dyDescent="0.35">
      <c r="B108" s="44"/>
      <c r="C108" s="464"/>
      <c r="D108" s="465"/>
      <c r="E108" s="235" t="s">
        <v>169</v>
      </c>
      <c r="F108" s="446"/>
      <c r="G108" s="446"/>
      <c r="H108" s="446"/>
      <c r="I108" s="446"/>
      <c r="J108" s="446"/>
      <c r="K108" s="148"/>
      <c r="N108" s="37"/>
    </row>
    <row r="109" spans="2:19" ht="33.65" customHeight="1" x14ac:dyDescent="0.35">
      <c r="B109" s="44"/>
      <c r="C109" s="464"/>
      <c r="D109" s="465"/>
      <c r="E109" s="235" t="s">
        <v>170</v>
      </c>
      <c r="F109" s="446"/>
      <c r="G109" s="446"/>
      <c r="H109" s="446"/>
      <c r="I109" s="446"/>
      <c r="J109" s="446"/>
      <c r="K109" s="148"/>
      <c r="N109" s="37"/>
    </row>
    <row r="110" spans="2:19" ht="10" customHeight="1" x14ac:dyDescent="0.35">
      <c r="B110" s="44"/>
      <c r="C110" s="237"/>
      <c r="D110" s="238"/>
      <c r="E110" s="239"/>
      <c r="F110" s="239"/>
      <c r="G110" s="239"/>
      <c r="H110" s="239"/>
      <c r="I110" s="239"/>
      <c r="J110" s="240"/>
      <c r="K110" s="148"/>
    </row>
    <row r="111" spans="2:19" ht="10" customHeight="1" thickBot="1" x14ac:dyDescent="0.4">
      <c r="B111" s="151"/>
      <c r="C111" s="241"/>
      <c r="D111" s="241"/>
      <c r="E111" s="241"/>
      <c r="F111" s="241"/>
      <c r="G111" s="241"/>
      <c r="H111" s="241"/>
      <c r="I111" s="241"/>
      <c r="J111" s="241"/>
      <c r="K111" s="154"/>
      <c r="L111" s="139"/>
    </row>
    <row r="112" spans="2:19" ht="14.15" customHeight="1" thickBot="1" x14ac:dyDescent="0.4">
      <c r="C112" s="192"/>
      <c r="D112" s="192"/>
      <c r="E112" s="193"/>
      <c r="F112" s="54"/>
    </row>
    <row r="113" spans="2:14" ht="10" customHeight="1" x14ac:dyDescent="0.35">
      <c r="B113" s="42"/>
      <c r="C113" s="185"/>
      <c r="D113" s="185"/>
      <c r="E113" s="186"/>
      <c r="F113" s="47"/>
      <c r="G113" s="43"/>
      <c r="H113" s="43"/>
      <c r="I113" s="43"/>
      <c r="J113" s="43"/>
      <c r="K113" s="146"/>
    </row>
    <row r="114" spans="2:14" ht="26.15" customHeight="1" x14ac:dyDescent="0.35">
      <c r="B114" s="44"/>
      <c r="C114" s="434" t="s">
        <v>99</v>
      </c>
      <c r="D114" s="434"/>
      <c r="E114" s="434"/>
      <c r="F114" s="434"/>
      <c r="G114" s="434"/>
      <c r="H114" s="434"/>
      <c r="I114" s="434"/>
      <c r="J114" s="434"/>
      <c r="K114" s="148"/>
    </row>
    <row r="115" spans="2:14" ht="10" customHeight="1" x14ac:dyDescent="0.35">
      <c r="B115" s="44"/>
      <c r="C115" s="192"/>
      <c r="D115" s="192"/>
      <c r="E115" s="193"/>
      <c r="F115" s="144"/>
      <c r="G115" s="144"/>
      <c r="H115" s="144"/>
      <c r="I115" s="144"/>
      <c r="J115" s="144"/>
      <c r="K115" s="148"/>
    </row>
    <row r="116" spans="2:14" ht="28" customHeight="1" x14ac:dyDescent="0.35">
      <c r="B116" s="44"/>
      <c r="C116" s="503" t="s">
        <v>95</v>
      </c>
      <c r="D116" s="503"/>
      <c r="E116" s="503"/>
      <c r="F116" s="503"/>
      <c r="G116" s="503"/>
      <c r="H116" s="503"/>
      <c r="I116" s="503"/>
      <c r="J116" s="503"/>
      <c r="K116" s="148"/>
    </row>
    <row r="117" spans="2:14" ht="40" customHeight="1" x14ac:dyDescent="0.35">
      <c r="B117" s="44"/>
      <c r="C117" s="435" t="s">
        <v>157</v>
      </c>
      <c r="D117" s="435"/>
      <c r="E117" s="435"/>
      <c r="F117" s="435"/>
      <c r="G117" s="435"/>
      <c r="H117" s="435"/>
      <c r="I117" s="435"/>
      <c r="J117" s="435"/>
      <c r="K117" s="148"/>
    </row>
    <row r="118" spans="2:14" ht="10" customHeight="1" thickBot="1" x14ac:dyDescent="0.4">
      <c r="B118" s="151"/>
      <c r="C118" s="181"/>
      <c r="D118" s="181"/>
      <c r="E118" s="182"/>
      <c r="F118" s="242"/>
      <c r="G118" s="242"/>
      <c r="H118" s="11"/>
      <c r="I118" s="242"/>
      <c r="J118" s="242"/>
      <c r="K118" s="154"/>
    </row>
    <row r="119" spans="2:14" s="245" customFormat="1" ht="14.15" customHeight="1" thickBot="1" x14ac:dyDescent="0.5">
      <c r="B119" s="243"/>
      <c r="C119" s="8"/>
      <c r="D119" s="8"/>
      <c r="E119" s="8"/>
      <c r="F119" s="8"/>
      <c r="G119" s="8"/>
      <c r="H119" s="8"/>
      <c r="I119" s="8"/>
      <c r="J119" s="8"/>
      <c r="K119" s="244"/>
      <c r="N119" s="246"/>
    </row>
    <row r="120" spans="2:14" ht="10" customHeight="1" x14ac:dyDescent="0.35">
      <c r="B120" s="42"/>
      <c r="C120" s="185"/>
      <c r="D120" s="185"/>
      <c r="E120" s="186"/>
      <c r="F120" s="47"/>
      <c r="G120" s="43"/>
      <c r="H120" s="43"/>
      <c r="I120" s="43"/>
      <c r="J120" s="43"/>
      <c r="K120" s="146"/>
    </row>
    <row r="121" spans="2:14" ht="26.15" customHeight="1" x14ac:dyDescent="0.35">
      <c r="B121" s="44"/>
      <c r="C121" s="434" t="s">
        <v>225</v>
      </c>
      <c r="D121" s="434"/>
      <c r="E121" s="434"/>
      <c r="F121" s="434"/>
      <c r="G121" s="434"/>
      <c r="H121" s="434"/>
      <c r="I121" s="434"/>
      <c r="J121" s="434"/>
      <c r="K121" s="148"/>
    </row>
    <row r="122" spans="2:14" ht="10" customHeight="1" x14ac:dyDescent="0.35">
      <c r="B122" s="44"/>
      <c r="C122" s="192"/>
      <c r="D122" s="192"/>
      <c r="E122" s="193"/>
      <c r="F122" s="144"/>
      <c r="G122" s="144"/>
      <c r="H122" s="144"/>
      <c r="I122" s="144"/>
      <c r="J122" s="144"/>
      <c r="K122" s="148"/>
    </row>
    <row r="123" spans="2:14" ht="28" customHeight="1" x14ac:dyDescent="0.35">
      <c r="B123" s="44"/>
      <c r="C123" s="503" t="s">
        <v>95</v>
      </c>
      <c r="D123" s="503"/>
      <c r="E123" s="503"/>
      <c r="F123" s="503"/>
      <c r="G123" s="503"/>
      <c r="H123" s="503"/>
      <c r="I123" s="503"/>
      <c r="J123" s="503"/>
      <c r="K123" s="148"/>
    </row>
    <row r="124" spans="2:14" ht="40" customHeight="1" x14ac:dyDescent="0.35">
      <c r="B124" s="44"/>
      <c r="C124" s="435" t="s">
        <v>188</v>
      </c>
      <c r="D124" s="435"/>
      <c r="E124" s="435"/>
      <c r="F124" s="435"/>
      <c r="G124" s="435"/>
      <c r="H124" s="435"/>
      <c r="I124" s="435"/>
      <c r="J124" s="435"/>
      <c r="K124" s="148"/>
    </row>
    <row r="125" spans="2:14" ht="10" customHeight="1" thickBot="1" x14ac:dyDescent="0.4">
      <c r="B125" s="151"/>
      <c r="C125" s="181"/>
      <c r="D125" s="181"/>
      <c r="E125" s="182"/>
      <c r="F125" s="242"/>
      <c r="G125" s="242"/>
      <c r="H125" s="11"/>
      <c r="I125" s="242"/>
      <c r="J125" s="242"/>
      <c r="K125" s="154"/>
    </row>
    <row r="126" spans="2:14" s="245" customFormat="1" ht="14.15" customHeight="1" thickBot="1" x14ac:dyDescent="0.5">
      <c r="B126" s="243"/>
      <c r="C126" s="8"/>
      <c r="D126" s="8"/>
      <c r="E126" s="8"/>
      <c r="F126" s="8"/>
      <c r="G126" s="8"/>
      <c r="H126" s="8"/>
      <c r="I126" s="8"/>
      <c r="J126" s="8"/>
      <c r="K126" s="244"/>
      <c r="N126" s="246"/>
    </row>
    <row r="127" spans="2:14" ht="10" customHeight="1" x14ac:dyDescent="0.35">
      <c r="B127" s="42"/>
      <c r="C127" s="185"/>
      <c r="D127" s="185"/>
      <c r="E127" s="186"/>
      <c r="F127" s="47"/>
      <c r="G127" s="43"/>
      <c r="H127" s="43"/>
      <c r="I127" s="43"/>
      <c r="J127" s="43"/>
      <c r="K127" s="146"/>
    </row>
    <row r="128" spans="2:14" ht="26.15" customHeight="1" x14ac:dyDescent="0.35">
      <c r="B128" s="44"/>
      <c r="C128" s="434" t="s">
        <v>109</v>
      </c>
      <c r="D128" s="434"/>
      <c r="E128" s="434"/>
      <c r="F128" s="434"/>
      <c r="G128" s="434"/>
      <c r="H128" s="434"/>
      <c r="I128" s="434"/>
      <c r="J128" s="434"/>
      <c r="K128" s="148"/>
    </row>
    <row r="129" spans="2:13" ht="10" customHeight="1" x14ac:dyDescent="0.35">
      <c r="B129" s="44"/>
      <c r="C129" s="192"/>
      <c r="D129" s="192"/>
      <c r="E129" s="193"/>
      <c r="F129" s="144"/>
      <c r="G129" s="144"/>
      <c r="H129" s="144"/>
      <c r="I129" s="144"/>
      <c r="J129" s="144"/>
      <c r="K129" s="148"/>
    </row>
    <row r="130" spans="2:13" ht="28" customHeight="1" x14ac:dyDescent="0.35">
      <c r="B130" s="44"/>
      <c r="C130" s="503" t="s">
        <v>95</v>
      </c>
      <c r="D130" s="503"/>
      <c r="E130" s="503"/>
      <c r="F130" s="503"/>
      <c r="G130" s="503"/>
      <c r="H130" s="503"/>
      <c r="I130" s="503"/>
      <c r="J130" s="503"/>
      <c r="K130" s="148"/>
    </row>
    <row r="131" spans="2:13" ht="33" customHeight="1" x14ac:dyDescent="0.35">
      <c r="B131" s="44"/>
      <c r="C131" s="442" t="s">
        <v>190</v>
      </c>
      <c r="D131" s="442"/>
      <c r="E131" s="442"/>
      <c r="F131" s="442"/>
      <c r="G131" s="442"/>
      <c r="H131" s="442"/>
      <c r="I131" s="442"/>
      <c r="J131" s="442"/>
      <c r="K131" s="148"/>
      <c r="M131" s="55"/>
    </row>
    <row r="132" spans="2:13" ht="24" customHeight="1" x14ac:dyDescent="0.35">
      <c r="B132" s="44"/>
      <c r="C132" s="192"/>
      <c r="D132" s="192"/>
      <c r="E132" s="193"/>
      <c r="F132" s="144"/>
      <c r="G132" s="440" t="s">
        <v>187</v>
      </c>
      <c r="H132" s="440"/>
      <c r="I132" s="144"/>
      <c r="J132" s="144"/>
      <c r="K132" s="148"/>
    </row>
    <row r="133" spans="2:13" ht="54" customHeight="1" x14ac:dyDescent="0.35">
      <c r="B133" s="44"/>
      <c r="C133" s="436" t="s">
        <v>175</v>
      </c>
      <c r="D133" s="437"/>
      <c r="E133" s="247" t="s">
        <v>61</v>
      </c>
      <c r="F133" s="56" t="s">
        <v>184</v>
      </c>
      <c r="G133" s="57" t="s">
        <v>185</v>
      </c>
      <c r="H133" s="248" t="s">
        <v>186</v>
      </c>
      <c r="I133" s="469" t="s">
        <v>1</v>
      </c>
      <c r="J133" s="470"/>
      <c r="K133" s="49"/>
    </row>
    <row r="134" spans="2:13" ht="25" customHeight="1" x14ac:dyDescent="0.35">
      <c r="B134" s="44"/>
      <c r="C134" s="397" t="s">
        <v>62</v>
      </c>
      <c r="D134" s="398"/>
      <c r="E134" s="398"/>
      <c r="F134" s="398"/>
      <c r="G134" s="398"/>
      <c r="H134" s="398"/>
      <c r="I134" s="398"/>
      <c r="J134" s="399"/>
      <c r="K134" s="49"/>
      <c r="M134" s="55"/>
    </row>
    <row r="135" spans="2:13" ht="42" customHeight="1" x14ac:dyDescent="0.35">
      <c r="B135" s="44"/>
      <c r="C135" s="423" t="s">
        <v>117</v>
      </c>
      <c r="D135" s="424"/>
      <c r="E135" s="10"/>
      <c r="F135" s="9"/>
      <c r="G135" s="249" t="str">
        <f>IF(F135="","",E135-F135)</f>
        <v/>
      </c>
      <c r="H135" s="249"/>
      <c r="I135" s="304"/>
      <c r="J135" s="60"/>
      <c r="K135" s="49"/>
      <c r="M135" s="250"/>
    </row>
    <row r="136" spans="2:13" ht="42" customHeight="1" x14ac:dyDescent="0.35">
      <c r="B136" s="44"/>
      <c r="C136" s="508" t="s">
        <v>101</v>
      </c>
      <c r="D136" s="509"/>
      <c r="E136" s="10"/>
      <c r="F136" s="9"/>
      <c r="G136" s="249" t="str">
        <f>IF(F136="","",E136-F136)</f>
        <v/>
      </c>
      <c r="H136" s="249"/>
      <c r="I136" s="304"/>
      <c r="J136" s="60"/>
      <c r="K136" s="49"/>
      <c r="M136" s="250"/>
    </row>
    <row r="137" spans="2:13" ht="35.5" customHeight="1" x14ac:dyDescent="0.35">
      <c r="B137" s="44"/>
      <c r="C137" s="423" t="s">
        <v>52</v>
      </c>
      <c r="D137" s="424"/>
      <c r="E137" s="10"/>
      <c r="F137" s="9"/>
      <c r="G137" s="249" t="str">
        <f>IF(F137="","",E137-F137)</f>
        <v/>
      </c>
      <c r="H137" s="249"/>
      <c r="I137" s="304"/>
      <c r="J137" s="60"/>
      <c r="K137" s="49"/>
      <c r="M137" s="250"/>
    </row>
    <row r="138" spans="2:13" ht="37" customHeight="1" x14ac:dyDescent="0.35">
      <c r="B138" s="44"/>
      <c r="C138" s="423" t="s">
        <v>107</v>
      </c>
      <c r="D138" s="424"/>
      <c r="E138" s="10"/>
      <c r="F138" s="9"/>
      <c r="G138" s="249" t="str">
        <f t="shared" ref="G138:G142" si="0">IF(F138="","",E138-F138)</f>
        <v/>
      </c>
      <c r="H138" s="249"/>
      <c r="I138" s="304"/>
      <c r="J138" s="60"/>
      <c r="K138" s="49"/>
      <c r="M138" s="250"/>
    </row>
    <row r="139" spans="2:13" ht="33.65" customHeight="1" x14ac:dyDescent="0.35">
      <c r="B139" s="44"/>
      <c r="C139" s="251" t="s">
        <v>195</v>
      </c>
      <c r="D139" s="32"/>
      <c r="E139" s="10"/>
      <c r="F139" s="9"/>
      <c r="G139" s="249" t="str">
        <f t="shared" ref="G139" si="1">IF(F139="","",E139-F139)</f>
        <v/>
      </c>
      <c r="H139" s="249"/>
      <c r="I139" s="419"/>
      <c r="J139" s="420"/>
      <c r="K139" s="49"/>
    </row>
    <row r="140" spans="2:13" ht="33.65" customHeight="1" x14ac:dyDescent="0.35">
      <c r="B140" s="44"/>
      <c r="C140" s="251" t="s">
        <v>195</v>
      </c>
      <c r="D140" s="32"/>
      <c r="E140" s="10"/>
      <c r="F140" s="9"/>
      <c r="G140" s="249" t="str">
        <f t="shared" si="0"/>
        <v/>
      </c>
      <c r="H140" s="249"/>
      <c r="I140" s="419"/>
      <c r="J140" s="420"/>
      <c r="K140" s="49"/>
    </row>
    <row r="141" spans="2:13" ht="33.65" customHeight="1" x14ac:dyDescent="0.35">
      <c r="B141" s="44"/>
      <c r="C141" s="251" t="s">
        <v>195</v>
      </c>
      <c r="D141" s="32"/>
      <c r="E141" s="10"/>
      <c r="F141" s="9"/>
      <c r="G141" s="249" t="str">
        <f t="shared" si="0"/>
        <v/>
      </c>
      <c r="H141" s="249"/>
      <c r="I141" s="419"/>
      <c r="J141" s="420"/>
      <c r="K141" s="49"/>
    </row>
    <row r="142" spans="2:13" ht="33.65" customHeight="1" x14ac:dyDescent="0.35">
      <c r="B142" s="44"/>
      <c r="C142" s="251" t="s">
        <v>195</v>
      </c>
      <c r="D142" s="32"/>
      <c r="E142" s="10"/>
      <c r="F142" s="9"/>
      <c r="G142" s="249" t="str">
        <f t="shared" si="0"/>
        <v/>
      </c>
      <c r="H142" s="249"/>
      <c r="I142" s="419"/>
      <c r="J142" s="420"/>
      <c r="K142" s="49"/>
    </row>
    <row r="143" spans="2:13" ht="28" customHeight="1" x14ac:dyDescent="0.35">
      <c r="B143" s="44"/>
      <c r="C143" s="421" t="s">
        <v>63</v>
      </c>
      <c r="D143" s="422"/>
      <c r="E143" s="252">
        <f>SUM(E135:E142)</f>
        <v>0</v>
      </c>
      <c r="F143" s="253">
        <f t="shared" ref="F143:H143" si="2">SUM(F135:F142)</f>
        <v>0</v>
      </c>
      <c r="G143" s="254">
        <f t="shared" si="2"/>
        <v>0</v>
      </c>
      <c r="H143" s="254">
        <f t="shared" si="2"/>
        <v>0</v>
      </c>
      <c r="I143" s="394"/>
      <c r="J143" s="395"/>
      <c r="K143" s="49"/>
    </row>
    <row r="144" spans="2:13" x14ac:dyDescent="0.35">
      <c r="B144" s="44"/>
      <c r="E144" s="137"/>
      <c r="K144" s="49"/>
    </row>
    <row r="145" spans="2:18" ht="25" customHeight="1" x14ac:dyDescent="0.35">
      <c r="B145" s="44"/>
      <c r="C145" s="397" t="s">
        <v>115</v>
      </c>
      <c r="D145" s="398"/>
      <c r="E145" s="398"/>
      <c r="F145" s="398"/>
      <c r="G145" s="398"/>
      <c r="H145" s="398"/>
      <c r="I145" s="398"/>
      <c r="J145" s="399"/>
      <c r="K145" s="49"/>
      <c r="M145" s="55"/>
      <c r="O145" s="137"/>
      <c r="P145" s="137"/>
      <c r="Q145" s="137"/>
      <c r="R145" s="137"/>
    </row>
    <row r="146" spans="2:18" ht="40" customHeight="1" x14ac:dyDescent="0.35">
      <c r="B146" s="44"/>
      <c r="C146" s="508" t="s">
        <v>132</v>
      </c>
      <c r="D146" s="509"/>
      <c r="E146" s="10"/>
      <c r="F146" s="9"/>
      <c r="G146" s="249" t="str">
        <f t="shared" ref="G146:G166" si="3">IF(F146="","",E146-F146)</f>
        <v/>
      </c>
      <c r="H146" s="249"/>
      <c r="I146" s="419"/>
      <c r="J146" s="420"/>
      <c r="K146" s="49"/>
      <c r="O146" s="137"/>
      <c r="P146" s="137"/>
      <c r="Q146" s="137"/>
      <c r="R146" s="137"/>
    </row>
    <row r="147" spans="2:18" ht="40" customHeight="1" x14ac:dyDescent="0.35">
      <c r="B147" s="44"/>
      <c r="C147" s="423" t="s">
        <v>106</v>
      </c>
      <c r="D147" s="424"/>
      <c r="E147" s="10"/>
      <c r="F147" s="9"/>
      <c r="G147" s="249" t="str">
        <f t="shared" si="3"/>
        <v/>
      </c>
      <c r="H147" s="249"/>
      <c r="I147" s="419"/>
      <c r="J147" s="420"/>
      <c r="K147" s="49"/>
    </row>
    <row r="148" spans="2:18" ht="40" customHeight="1" x14ac:dyDescent="0.35">
      <c r="B148" s="44"/>
      <c r="C148" s="423" t="s">
        <v>64</v>
      </c>
      <c r="D148" s="424"/>
      <c r="E148" s="10"/>
      <c r="F148" s="9"/>
      <c r="G148" s="249" t="str">
        <f t="shared" si="3"/>
        <v/>
      </c>
      <c r="H148" s="249"/>
      <c r="I148" s="419"/>
      <c r="J148" s="420"/>
      <c r="K148" s="49"/>
    </row>
    <row r="149" spans="2:18" ht="40" customHeight="1" x14ac:dyDescent="0.35">
      <c r="B149" s="44"/>
      <c r="C149" s="423" t="s">
        <v>116</v>
      </c>
      <c r="D149" s="424"/>
      <c r="E149" s="10"/>
      <c r="F149" s="9"/>
      <c r="G149" s="249" t="str">
        <f t="shared" si="3"/>
        <v/>
      </c>
      <c r="H149" s="249"/>
      <c r="I149" s="419"/>
      <c r="J149" s="420"/>
      <c r="K149" s="49"/>
    </row>
    <row r="150" spans="2:18" ht="40" customHeight="1" x14ac:dyDescent="0.35">
      <c r="B150" s="44"/>
      <c r="C150" s="423" t="s">
        <v>53</v>
      </c>
      <c r="D150" s="424"/>
      <c r="E150" s="10"/>
      <c r="F150" s="9"/>
      <c r="G150" s="249" t="str">
        <f t="shared" si="3"/>
        <v/>
      </c>
      <c r="H150" s="249"/>
      <c r="I150" s="419"/>
      <c r="J150" s="420"/>
      <c r="K150" s="49"/>
    </row>
    <row r="151" spans="2:18" s="1" customFormat="1" ht="40" customHeight="1" x14ac:dyDescent="0.3">
      <c r="B151" s="50"/>
      <c r="C151" s="251" t="s">
        <v>195</v>
      </c>
      <c r="D151" s="32"/>
      <c r="E151" s="10"/>
      <c r="F151" s="9"/>
      <c r="G151" s="249" t="str">
        <f t="shared" ref="G151" si="4">IF(F151="","",E151-F151)</f>
        <v/>
      </c>
      <c r="H151" s="249"/>
      <c r="I151" s="419"/>
      <c r="J151" s="420"/>
      <c r="K151" s="58"/>
      <c r="M151" s="37"/>
      <c r="N151" s="142"/>
    </row>
    <row r="152" spans="2:18" ht="40" customHeight="1" x14ac:dyDescent="0.35">
      <c r="B152" s="44"/>
      <c r="C152" s="251" t="s">
        <v>195</v>
      </c>
      <c r="D152" s="32"/>
      <c r="E152" s="10"/>
      <c r="F152" s="9"/>
      <c r="G152" s="249" t="str">
        <f t="shared" si="3"/>
        <v/>
      </c>
      <c r="H152" s="249"/>
      <c r="I152" s="419"/>
      <c r="J152" s="420"/>
      <c r="K152" s="49"/>
      <c r="N152" s="52"/>
    </row>
    <row r="153" spans="2:18" ht="40" customHeight="1" x14ac:dyDescent="0.35">
      <c r="B153" s="44"/>
      <c r="C153" s="251" t="s">
        <v>195</v>
      </c>
      <c r="D153" s="32"/>
      <c r="E153" s="10"/>
      <c r="F153" s="9"/>
      <c r="G153" s="249" t="str">
        <f t="shared" si="3"/>
        <v/>
      </c>
      <c r="H153" s="249"/>
      <c r="I153" s="419"/>
      <c r="J153" s="420"/>
      <c r="K153" s="49"/>
      <c r="N153" s="52"/>
    </row>
    <row r="154" spans="2:18" ht="40" customHeight="1" x14ac:dyDescent="0.35">
      <c r="B154" s="44"/>
      <c r="C154" s="251" t="s">
        <v>195</v>
      </c>
      <c r="D154" s="32"/>
      <c r="E154" s="10"/>
      <c r="F154" s="9"/>
      <c r="G154" s="249" t="str">
        <f t="shared" si="3"/>
        <v/>
      </c>
      <c r="H154" s="249"/>
      <c r="I154" s="419"/>
      <c r="J154" s="420"/>
      <c r="K154" s="49"/>
      <c r="M154" s="33" t="s">
        <v>105</v>
      </c>
      <c r="N154" s="52"/>
    </row>
    <row r="155" spans="2:18" ht="28" customHeight="1" x14ac:dyDescent="0.35">
      <c r="B155" s="44"/>
      <c r="C155" s="421" t="s">
        <v>100</v>
      </c>
      <c r="D155" s="422"/>
      <c r="E155" s="252">
        <f>SUM(E146:E154)</f>
        <v>0</v>
      </c>
      <c r="F155" s="253">
        <f>SUM(F146:F154)</f>
        <v>0</v>
      </c>
      <c r="G155" s="254">
        <f>SUM(G146:G154)</f>
        <v>0</v>
      </c>
      <c r="H155" s="254">
        <f>SUM(H146:H154)</f>
        <v>0</v>
      </c>
      <c r="I155" s="394"/>
      <c r="J155" s="395"/>
      <c r="K155" s="49"/>
    </row>
    <row r="156" spans="2:18" x14ac:dyDescent="0.35">
      <c r="B156" s="44"/>
      <c r="E156" s="137"/>
      <c r="K156" s="49"/>
    </row>
    <row r="157" spans="2:18" ht="25" customHeight="1" x14ac:dyDescent="0.35">
      <c r="B157" s="44"/>
      <c r="C157" s="397" t="s">
        <v>3</v>
      </c>
      <c r="D157" s="398"/>
      <c r="E157" s="398"/>
      <c r="F157" s="398"/>
      <c r="G157" s="398"/>
      <c r="H157" s="398"/>
      <c r="I157" s="398"/>
      <c r="J157" s="399"/>
      <c r="K157" s="49"/>
    </row>
    <row r="158" spans="2:18" ht="38.15" customHeight="1" x14ac:dyDescent="0.35">
      <c r="B158" s="44"/>
      <c r="C158" s="423" t="s">
        <v>208</v>
      </c>
      <c r="D158" s="424"/>
      <c r="E158" s="10"/>
      <c r="F158" s="9"/>
      <c r="G158" s="249" t="str">
        <f t="shared" si="3"/>
        <v/>
      </c>
      <c r="H158" s="249"/>
      <c r="I158" s="419"/>
      <c r="J158" s="420"/>
      <c r="K158" s="49"/>
    </row>
    <row r="159" spans="2:18" ht="38.15" customHeight="1" x14ac:dyDescent="0.35">
      <c r="B159" s="44"/>
      <c r="C159" s="423" t="s">
        <v>14</v>
      </c>
      <c r="D159" s="424"/>
      <c r="E159" s="10"/>
      <c r="F159" s="9"/>
      <c r="G159" s="249" t="str">
        <f t="shared" si="3"/>
        <v/>
      </c>
      <c r="H159" s="249"/>
      <c r="I159" s="419"/>
      <c r="J159" s="420"/>
      <c r="K159" s="49"/>
    </row>
    <row r="160" spans="2:18" ht="38.15" customHeight="1" x14ac:dyDescent="0.35">
      <c r="B160" s="44"/>
      <c r="C160" s="423" t="s">
        <v>102</v>
      </c>
      <c r="D160" s="424"/>
      <c r="E160" s="10"/>
      <c r="F160" s="9"/>
      <c r="G160" s="249" t="str">
        <f t="shared" si="3"/>
        <v/>
      </c>
      <c r="H160" s="249"/>
      <c r="I160" s="419"/>
      <c r="J160" s="420"/>
      <c r="K160" s="49"/>
    </row>
    <row r="161" spans="2:14" ht="38.15" customHeight="1" x14ac:dyDescent="0.35">
      <c r="B161" s="44"/>
      <c r="C161" s="423" t="s">
        <v>103</v>
      </c>
      <c r="D161" s="424"/>
      <c r="E161" s="10"/>
      <c r="F161" s="9"/>
      <c r="G161" s="249" t="str">
        <f t="shared" si="3"/>
        <v/>
      </c>
      <c r="H161" s="249"/>
      <c r="I161" s="419"/>
      <c r="J161" s="420"/>
      <c r="K161" s="49"/>
    </row>
    <row r="162" spans="2:14" ht="38.15" customHeight="1" x14ac:dyDescent="0.35">
      <c r="B162" s="44"/>
      <c r="C162" s="423" t="s">
        <v>104</v>
      </c>
      <c r="D162" s="424"/>
      <c r="E162" s="10"/>
      <c r="F162" s="9"/>
      <c r="G162" s="249" t="str">
        <f t="shared" si="3"/>
        <v/>
      </c>
      <c r="H162" s="249"/>
      <c r="I162" s="419"/>
      <c r="J162" s="420"/>
      <c r="K162" s="49"/>
    </row>
    <row r="163" spans="2:14" s="1" customFormat="1" ht="38.15" customHeight="1" x14ac:dyDescent="0.3">
      <c r="B163" s="50"/>
      <c r="C163" s="251" t="s">
        <v>195</v>
      </c>
      <c r="D163" s="32"/>
      <c r="E163" s="10"/>
      <c r="F163" s="9"/>
      <c r="G163" s="249" t="str">
        <f t="shared" ref="G163" si="5">IF(F163="","",E163-F163)</f>
        <v/>
      </c>
      <c r="H163" s="249"/>
      <c r="I163" s="419"/>
      <c r="J163" s="420"/>
      <c r="K163" s="58"/>
      <c r="N163" s="142"/>
    </row>
    <row r="164" spans="2:14" ht="38.15" customHeight="1" x14ac:dyDescent="0.35">
      <c r="B164" s="44"/>
      <c r="C164" s="251" t="s">
        <v>195</v>
      </c>
      <c r="D164" s="32"/>
      <c r="E164" s="10"/>
      <c r="F164" s="9"/>
      <c r="G164" s="249" t="str">
        <f t="shared" si="3"/>
        <v/>
      </c>
      <c r="H164" s="249"/>
      <c r="I164" s="419"/>
      <c r="J164" s="420"/>
      <c r="K164" s="49"/>
    </row>
    <row r="165" spans="2:14" ht="38.15" customHeight="1" x14ac:dyDescent="0.35">
      <c r="B165" s="44"/>
      <c r="C165" s="251" t="s">
        <v>195</v>
      </c>
      <c r="D165" s="32"/>
      <c r="E165" s="10"/>
      <c r="F165" s="9"/>
      <c r="G165" s="249" t="str">
        <f t="shared" si="3"/>
        <v/>
      </c>
      <c r="H165" s="249"/>
      <c r="I165" s="419"/>
      <c r="J165" s="420"/>
      <c r="K165" s="49"/>
    </row>
    <row r="166" spans="2:14" ht="38.15" customHeight="1" x14ac:dyDescent="0.35">
      <c r="B166" s="44"/>
      <c r="C166" s="251" t="s">
        <v>195</v>
      </c>
      <c r="D166" s="32"/>
      <c r="E166" s="10"/>
      <c r="F166" s="9"/>
      <c r="G166" s="249" t="str">
        <f t="shared" si="3"/>
        <v/>
      </c>
      <c r="H166" s="249"/>
      <c r="I166" s="419"/>
      <c r="J166" s="420"/>
      <c r="K166" s="49"/>
      <c r="M166" s="33" t="s">
        <v>105</v>
      </c>
    </row>
    <row r="167" spans="2:14" ht="24" customHeight="1" x14ac:dyDescent="0.35">
      <c r="B167" s="44"/>
      <c r="C167" s="421" t="s">
        <v>4</v>
      </c>
      <c r="D167" s="422"/>
      <c r="E167" s="252">
        <f>SUM(E158:E166)</f>
        <v>0</v>
      </c>
      <c r="F167" s="253">
        <f t="shared" ref="F167:H167" si="6">SUM(F158:F166)</f>
        <v>0</v>
      </c>
      <c r="G167" s="254">
        <f t="shared" si="6"/>
        <v>0</v>
      </c>
      <c r="H167" s="254">
        <f t="shared" si="6"/>
        <v>0</v>
      </c>
      <c r="I167" s="394"/>
      <c r="J167" s="395"/>
      <c r="K167" s="148"/>
    </row>
    <row r="168" spans="2:14" x14ac:dyDescent="0.35">
      <c r="B168" s="44"/>
      <c r="E168" s="137"/>
      <c r="K168" s="49"/>
    </row>
    <row r="169" spans="2:14" ht="24" customHeight="1" x14ac:dyDescent="0.35">
      <c r="B169" s="44"/>
      <c r="C169" s="425" t="s">
        <v>176</v>
      </c>
      <c r="D169" s="426"/>
      <c r="E169" s="255">
        <f>SUM(E143,E155,E167)</f>
        <v>0</v>
      </c>
      <c r="F169" s="256">
        <f t="shared" ref="F169:H169" si="7">SUM(F143,F155,F167)</f>
        <v>0</v>
      </c>
      <c r="G169" s="254">
        <f t="shared" si="7"/>
        <v>0</v>
      </c>
      <c r="H169" s="254">
        <f t="shared" si="7"/>
        <v>0</v>
      </c>
      <c r="I169" s="394"/>
      <c r="J169" s="395"/>
      <c r="K169" s="148"/>
    </row>
    <row r="170" spans="2:14" ht="14" customHeight="1" x14ac:dyDescent="0.35">
      <c r="B170" s="44"/>
      <c r="E170" s="137"/>
      <c r="J170" s="257"/>
      <c r="K170" s="49"/>
    </row>
    <row r="171" spans="2:14" ht="22" customHeight="1" x14ac:dyDescent="0.35">
      <c r="B171" s="44"/>
      <c r="C171" s="396" t="str">
        <f>IF(E169&gt;20000,"L'aide financière peut atteindre un maximum de 50% des frais admissibles sans dépasser 20,000 $","")</f>
        <v/>
      </c>
      <c r="D171" s="396"/>
      <c r="E171" s="396"/>
      <c r="F171" s="396"/>
      <c r="G171" s="396"/>
      <c r="H171" s="396"/>
      <c r="J171" s="257"/>
      <c r="K171" s="49"/>
    </row>
    <row r="172" spans="2:14" ht="14" customHeight="1" x14ac:dyDescent="0.35">
      <c r="B172" s="44"/>
      <c r="C172" s="258"/>
      <c r="D172" s="258"/>
      <c r="E172" s="258"/>
      <c r="F172" s="258"/>
      <c r="K172" s="49"/>
    </row>
    <row r="173" spans="2:14" ht="24" customHeight="1" x14ac:dyDescent="0.35">
      <c r="B173" s="44"/>
      <c r="E173" s="37"/>
      <c r="G173" s="440" t="s">
        <v>187</v>
      </c>
      <c r="H173" s="440"/>
      <c r="K173" s="49"/>
    </row>
    <row r="174" spans="2:14" ht="54" customHeight="1" x14ac:dyDescent="0.35">
      <c r="B174" s="44"/>
      <c r="C174" s="438" t="s">
        <v>179</v>
      </c>
      <c r="D174" s="439"/>
      <c r="E174" s="247" t="s">
        <v>61</v>
      </c>
      <c r="F174" s="56" t="s">
        <v>184</v>
      </c>
      <c r="G174" s="57" t="s">
        <v>185</v>
      </c>
      <c r="H174" s="248" t="s">
        <v>186</v>
      </c>
      <c r="I174" s="469" t="s">
        <v>1</v>
      </c>
      <c r="J174" s="470"/>
      <c r="K174" s="49"/>
    </row>
    <row r="175" spans="2:14" ht="38.15" customHeight="1" x14ac:dyDescent="0.35">
      <c r="B175" s="44"/>
      <c r="C175" s="423" t="s">
        <v>180</v>
      </c>
      <c r="D175" s="424"/>
      <c r="E175" s="10"/>
      <c r="F175" s="9"/>
      <c r="G175" s="249" t="str">
        <f t="shared" ref="G175:G179" si="8">IF(F175="","",E175-F175)</f>
        <v/>
      </c>
      <c r="H175" s="249"/>
      <c r="I175" s="419"/>
      <c r="J175" s="420"/>
      <c r="K175" s="49"/>
    </row>
    <row r="176" spans="2:14" ht="38.15" customHeight="1" x14ac:dyDescent="0.35">
      <c r="B176" s="44"/>
      <c r="C176" s="423" t="s">
        <v>178</v>
      </c>
      <c r="D176" s="424"/>
      <c r="E176" s="10"/>
      <c r="F176" s="9"/>
      <c r="G176" s="249" t="str">
        <f t="shared" si="8"/>
        <v/>
      </c>
      <c r="H176" s="249"/>
      <c r="I176" s="419"/>
      <c r="J176" s="420"/>
      <c r="K176" s="49"/>
    </row>
    <row r="177" spans="2:13" ht="38.15" customHeight="1" x14ac:dyDescent="0.35">
      <c r="B177" s="44"/>
      <c r="C177" s="251" t="s">
        <v>195</v>
      </c>
      <c r="D177" s="32"/>
      <c r="E177" s="10"/>
      <c r="F177" s="9"/>
      <c r="G177" s="249" t="str">
        <f t="shared" si="8"/>
        <v/>
      </c>
      <c r="H177" s="249"/>
      <c r="I177" s="419"/>
      <c r="J177" s="420"/>
      <c r="K177" s="49"/>
    </row>
    <row r="178" spans="2:13" ht="38.15" customHeight="1" x14ac:dyDescent="0.35">
      <c r="B178" s="44"/>
      <c r="C178" s="251" t="s">
        <v>195</v>
      </c>
      <c r="D178" s="32"/>
      <c r="E178" s="10"/>
      <c r="F178" s="9"/>
      <c r="G178" s="249" t="str">
        <f t="shared" si="8"/>
        <v/>
      </c>
      <c r="H178" s="249"/>
      <c r="I178" s="419"/>
      <c r="J178" s="420"/>
      <c r="K178" s="49"/>
    </row>
    <row r="179" spans="2:13" ht="38.15" customHeight="1" x14ac:dyDescent="0.35">
      <c r="B179" s="44"/>
      <c r="C179" s="251" t="s">
        <v>195</v>
      </c>
      <c r="D179" s="32"/>
      <c r="E179" s="10"/>
      <c r="F179" s="9"/>
      <c r="G179" s="249" t="str">
        <f t="shared" si="8"/>
        <v/>
      </c>
      <c r="H179" s="249"/>
      <c r="I179" s="419"/>
      <c r="J179" s="420"/>
      <c r="K179" s="49"/>
      <c r="M179" s="33" t="s">
        <v>105</v>
      </c>
    </row>
    <row r="180" spans="2:13" ht="24" customHeight="1" x14ac:dyDescent="0.35">
      <c r="B180" s="44"/>
      <c r="C180" s="425" t="s">
        <v>4</v>
      </c>
      <c r="D180" s="426"/>
      <c r="E180" s="259">
        <f>SUM(E175:E179)</f>
        <v>0</v>
      </c>
      <c r="F180" s="256">
        <f>SUM(F175:F179)</f>
        <v>0</v>
      </c>
      <c r="G180" s="254">
        <f>SUM(G175:G179)</f>
        <v>0</v>
      </c>
      <c r="H180" s="254">
        <f>SUM(H175:H179)</f>
        <v>0</v>
      </c>
      <c r="I180" s="394"/>
      <c r="J180" s="395"/>
      <c r="K180" s="148"/>
    </row>
    <row r="181" spans="2:13" x14ac:dyDescent="0.35">
      <c r="B181" s="44"/>
      <c r="E181" s="137"/>
      <c r="K181" s="49"/>
    </row>
    <row r="182" spans="2:13" ht="24" customHeight="1" x14ac:dyDescent="0.35">
      <c r="B182" s="44"/>
      <c r="C182" s="425" t="s">
        <v>177</v>
      </c>
      <c r="D182" s="426"/>
      <c r="E182" s="255">
        <f>SUM(E180)</f>
        <v>0</v>
      </c>
      <c r="F182" s="256">
        <f t="shared" ref="F182:H182" si="9">SUM(F180)</f>
        <v>0</v>
      </c>
      <c r="G182" s="254">
        <f t="shared" si="9"/>
        <v>0</v>
      </c>
      <c r="H182" s="254">
        <f t="shared" si="9"/>
        <v>0</v>
      </c>
      <c r="I182" s="394"/>
      <c r="J182" s="395"/>
      <c r="K182" s="148"/>
    </row>
    <row r="183" spans="2:13" ht="18" customHeight="1" x14ac:dyDescent="0.35">
      <c r="B183" s="44"/>
      <c r="C183" s="187"/>
      <c r="D183" s="187"/>
      <c r="E183" s="188"/>
      <c r="F183" s="144"/>
      <c r="G183" s="144"/>
      <c r="H183" s="144"/>
      <c r="I183" s="144"/>
      <c r="J183" s="144"/>
      <c r="K183" s="148"/>
    </row>
    <row r="184" spans="2:13" ht="28" customHeight="1" x14ac:dyDescent="0.35">
      <c r="B184" s="44"/>
      <c r="C184" s="493" t="s">
        <v>21</v>
      </c>
      <c r="D184" s="494"/>
      <c r="E184" s="260">
        <f>SUM(E169,E182)</f>
        <v>0</v>
      </c>
      <c r="F184" s="261">
        <f>SUM(F169,F182)</f>
        <v>0</v>
      </c>
      <c r="G184" s="262">
        <f>SUM(G169,G182)</f>
        <v>0</v>
      </c>
      <c r="H184" s="262">
        <f>SUM(H169,H182)</f>
        <v>0</v>
      </c>
      <c r="I184" s="394"/>
      <c r="J184" s="395"/>
      <c r="K184" s="49"/>
    </row>
    <row r="185" spans="2:13" ht="10" customHeight="1" thickBot="1" x14ac:dyDescent="0.4">
      <c r="B185" s="151"/>
      <c r="C185" s="263"/>
      <c r="D185" s="263"/>
      <c r="E185" s="264"/>
      <c r="F185" s="264"/>
      <c r="G185" s="265"/>
      <c r="H185" s="265"/>
      <c r="I185" s="152"/>
      <c r="J185" s="152"/>
      <c r="K185" s="266"/>
    </row>
    <row r="186" spans="2:13" ht="14.15" customHeight="1" thickBot="1" x14ac:dyDescent="0.4">
      <c r="E186" s="137"/>
      <c r="K186" s="37"/>
    </row>
    <row r="187" spans="2:13" ht="10" customHeight="1" x14ac:dyDescent="0.35">
      <c r="B187" s="42"/>
      <c r="C187" s="43"/>
      <c r="D187" s="43"/>
      <c r="E187" s="267"/>
      <c r="F187" s="43"/>
      <c r="G187" s="43"/>
      <c r="H187" s="43"/>
      <c r="I187" s="43"/>
      <c r="J187" s="43"/>
      <c r="K187" s="48"/>
    </row>
    <row r="188" spans="2:13" ht="26.15" customHeight="1" x14ac:dyDescent="0.35">
      <c r="B188" s="44"/>
      <c r="C188" s="434" t="s">
        <v>133</v>
      </c>
      <c r="D188" s="434"/>
      <c r="E188" s="434"/>
      <c r="F188" s="434"/>
      <c r="G188" s="434"/>
      <c r="H188" s="434"/>
      <c r="I188" s="434"/>
      <c r="J188" s="434"/>
      <c r="K188" s="148"/>
    </row>
    <row r="189" spans="2:13" ht="10" customHeight="1" x14ac:dyDescent="0.35">
      <c r="B189" s="44"/>
      <c r="C189" s="54"/>
      <c r="D189" s="54"/>
      <c r="E189" s="193"/>
      <c r="F189" s="54"/>
      <c r="K189" s="148"/>
    </row>
    <row r="190" spans="2:13" ht="50.15" customHeight="1" x14ac:dyDescent="0.35">
      <c r="B190" s="44"/>
      <c r="C190" s="431" t="s">
        <v>145</v>
      </c>
      <c r="D190" s="432"/>
      <c r="E190" s="432"/>
      <c r="F190" s="432"/>
      <c r="G190" s="432"/>
      <c r="H190" s="432"/>
      <c r="I190" s="432"/>
      <c r="J190" s="433"/>
      <c r="K190" s="148"/>
    </row>
    <row r="191" spans="2:13" ht="10" customHeight="1" x14ac:dyDescent="0.35">
      <c r="B191" s="44"/>
      <c r="C191" s="54"/>
      <c r="D191" s="54"/>
      <c r="E191" s="193"/>
      <c r="F191" s="54"/>
      <c r="K191" s="148"/>
    </row>
    <row r="192" spans="2:13" ht="10" customHeight="1" x14ac:dyDescent="0.35">
      <c r="B192" s="44"/>
      <c r="C192" s="268"/>
      <c r="D192" s="269"/>
      <c r="E192" s="270"/>
      <c r="F192" s="269"/>
      <c r="G192" s="271"/>
      <c r="H192" s="271"/>
      <c r="I192" s="271"/>
      <c r="J192" s="272"/>
      <c r="K192" s="148"/>
    </row>
    <row r="193" spans="2:18" ht="56" customHeight="1" x14ac:dyDescent="0.35">
      <c r="B193" s="44"/>
      <c r="C193" s="427" t="s">
        <v>223</v>
      </c>
      <c r="D193" s="428"/>
      <c r="E193" s="18"/>
      <c r="F193" s="273" t="str">
        <f>IF(E193="","",IF(E193="oui","Veuillez inscrire le montant de l'aide globale",IF(E193="non","Veuillez inscrire le montant de l'aide ponctuelle à la ligne 204","")))</f>
        <v/>
      </c>
      <c r="G193" s="16"/>
      <c r="H193" s="429" t="str">
        <f>IF(E193="oui","Veuillez inscrire le pourcentage de l'aide globale alloué au projet","")</f>
        <v/>
      </c>
      <c r="I193" s="429"/>
      <c r="J193" s="17"/>
      <c r="K193" s="148"/>
    </row>
    <row r="194" spans="2:18" ht="14" customHeight="1" x14ac:dyDescent="0.35">
      <c r="B194" s="44"/>
      <c r="C194" s="274"/>
      <c r="D194" s="275"/>
      <c r="E194" s="276"/>
      <c r="F194" s="275"/>
      <c r="G194" s="161"/>
      <c r="H194" s="161"/>
      <c r="I194" s="161"/>
      <c r="J194" s="164"/>
      <c r="K194" s="148"/>
    </row>
    <row r="195" spans="2:18" ht="56" customHeight="1" x14ac:dyDescent="0.35">
      <c r="B195" s="44"/>
      <c r="C195" s="427" t="s">
        <v>224</v>
      </c>
      <c r="D195" s="428"/>
      <c r="E195" s="18"/>
      <c r="F195" s="273" t="str">
        <f>IF(E195="","",IF(E195="oui","Veuillez inscrire le montant de l'aide globale",IF(E195="non","Veuillez inscrire le montant de l'aide ponctuelle à la ligne 206","")))</f>
        <v/>
      </c>
      <c r="G195" s="16"/>
      <c r="H195" s="429" t="str">
        <f>IF(E195="oui","Veuillez inscrire le pourcentage de l'aide globale alloué au projet","")</f>
        <v/>
      </c>
      <c r="I195" s="429"/>
      <c r="J195" s="17"/>
      <c r="K195" s="148"/>
    </row>
    <row r="196" spans="2:18" ht="10" customHeight="1" x14ac:dyDescent="0.35">
      <c r="B196" s="44"/>
      <c r="C196" s="277"/>
      <c r="D196" s="278"/>
      <c r="E196" s="279"/>
      <c r="F196" s="279"/>
      <c r="G196" s="279"/>
      <c r="H196" s="279"/>
      <c r="I196" s="279"/>
      <c r="J196" s="280"/>
      <c r="K196" s="148"/>
    </row>
    <row r="197" spans="2:18" ht="20" customHeight="1" x14ac:dyDescent="0.35">
      <c r="B197" s="44"/>
      <c r="C197" s="54"/>
      <c r="D197" s="54"/>
      <c r="E197" s="193"/>
      <c r="F197" s="54"/>
      <c r="K197" s="148"/>
    </row>
    <row r="198" spans="2:18" s="1" customFormat="1" ht="38" customHeight="1" x14ac:dyDescent="0.3">
      <c r="B198" s="50"/>
      <c r="C198" s="504" t="str">
        <f>IF(E184=0,"",IF(AND(E200&gt;0,E201=""),"N'oubliez pas d'inscrire le montant demandé à la SODEC",IF(AND(E184&gt;0,E200=""),"Le requérant doit assumer au moins 30% des coûts du budget de projet déposé",IF(E200/E184&lt;0.3,"Le requérant doit assumer au moins 30% des coûts du budget de projet déposé",""))))</f>
        <v/>
      </c>
      <c r="D198" s="505"/>
      <c r="E198" s="372" t="s">
        <v>61</v>
      </c>
      <c r="F198" s="400" t="s">
        <v>184</v>
      </c>
      <c r="G198" s="402" t="s">
        <v>185</v>
      </c>
      <c r="H198" s="404" t="s">
        <v>1</v>
      </c>
      <c r="I198" s="405"/>
      <c r="J198" s="405"/>
      <c r="K198" s="58"/>
      <c r="N198" s="142"/>
      <c r="O198" s="37"/>
      <c r="P198" s="37"/>
      <c r="Q198" s="37"/>
      <c r="R198" s="37"/>
    </row>
    <row r="199" spans="2:18" s="1" customFormat="1" ht="24" customHeight="1" x14ac:dyDescent="0.3">
      <c r="B199" s="50"/>
      <c r="C199" s="281" t="s">
        <v>209</v>
      </c>
      <c r="D199" s="282" t="s">
        <v>210</v>
      </c>
      <c r="E199" s="373"/>
      <c r="F199" s="401"/>
      <c r="G199" s="403"/>
      <c r="H199" s="406"/>
      <c r="I199" s="407"/>
      <c r="J199" s="407"/>
      <c r="K199" s="58"/>
      <c r="N199" s="142"/>
      <c r="O199" s="37"/>
      <c r="P199" s="37"/>
      <c r="Q199" s="37"/>
      <c r="R199" s="37"/>
    </row>
    <row r="200" spans="2:18" ht="20.149999999999999" customHeight="1" x14ac:dyDescent="0.35">
      <c r="B200" s="44"/>
      <c r="C200" s="283" t="s">
        <v>213</v>
      </c>
      <c r="D200" s="62"/>
      <c r="E200" s="26"/>
      <c r="F200" s="27"/>
      <c r="G200" s="249" t="str">
        <f t="shared" ref="G200:G217" si="10">IF(F200="","",E200-F200)</f>
        <v/>
      </c>
      <c r="H200" s="408"/>
      <c r="I200" s="408"/>
      <c r="J200" s="408"/>
      <c r="K200" s="49"/>
    </row>
    <row r="201" spans="2:18" ht="20.149999999999999" customHeight="1" x14ac:dyDescent="0.35">
      <c r="B201" s="44"/>
      <c r="C201" s="283" t="s">
        <v>214</v>
      </c>
      <c r="D201" s="62"/>
      <c r="E201" s="26"/>
      <c r="F201" s="27"/>
      <c r="G201" s="249" t="str">
        <f t="shared" si="10"/>
        <v/>
      </c>
      <c r="H201" s="408"/>
      <c r="I201" s="408"/>
      <c r="J201" s="408"/>
      <c r="K201" s="49"/>
      <c r="M201" s="55"/>
    </row>
    <row r="202" spans="2:18" ht="22" customHeight="1" x14ac:dyDescent="0.35">
      <c r="B202" s="44"/>
      <c r="C202" s="409" t="s">
        <v>215</v>
      </c>
      <c r="D202" s="488"/>
      <c r="E202" s="284">
        <f>SUM(E203:E209)</f>
        <v>0</v>
      </c>
      <c r="F202" s="285">
        <f t="shared" ref="F202" si="11">SUM(F203:F209)</f>
        <v>0</v>
      </c>
      <c r="G202" s="286">
        <f t="shared" si="10"/>
        <v>0</v>
      </c>
      <c r="H202" s="287"/>
      <c r="I202" s="288"/>
      <c r="J202" s="289"/>
      <c r="K202" s="49"/>
      <c r="M202" s="55"/>
    </row>
    <row r="203" spans="2:18" ht="43" customHeight="1" x14ac:dyDescent="0.35">
      <c r="B203" s="44"/>
      <c r="C203" s="290" t="s">
        <v>217</v>
      </c>
      <c r="D203" s="291" t="str">
        <f>IF(E193="","",IF(E193="Non","","Confirmé"))</f>
        <v/>
      </c>
      <c r="E203" s="292" t="str">
        <f>IF(E193="oui",J193*G193,"")</f>
        <v/>
      </c>
      <c r="F203" s="28"/>
      <c r="G203" s="293" t="str">
        <f t="shared" si="10"/>
        <v/>
      </c>
      <c r="H203" s="413"/>
      <c r="I203" s="414"/>
      <c r="J203" s="415"/>
      <c r="K203" s="49"/>
      <c r="M203" s="55"/>
    </row>
    <row r="204" spans="2:18" ht="30" customHeight="1" x14ac:dyDescent="0.35">
      <c r="B204" s="44"/>
      <c r="C204" s="294" t="s">
        <v>218</v>
      </c>
      <c r="D204" s="63"/>
      <c r="E204" s="25"/>
      <c r="F204" s="29"/>
      <c r="G204" s="295" t="str">
        <f t="shared" si="10"/>
        <v/>
      </c>
      <c r="H204" s="416"/>
      <c r="I204" s="417"/>
      <c r="J204" s="418"/>
      <c r="K204" s="49"/>
    </row>
    <row r="205" spans="2:18" ht="43" customHeight="1" x14ac:dyDescent="0.35">
      <c r="B205" s="44"/>
      <c r="C205" s="290" t="s">
        <v>219</v>
      </c>
      <c r="D205" s="291" t="str">
        <f>IF(E195="","",IF(E195="Non","","Confirmé"))</f>
        <v/>
      </c>
      <c r="E205" s="292" t="str">
        <f>IF(E195="oui",J195*G195,"")</f>
        <v/>
      </c>
      <c r="F205" s="28"/>
      <c r="G205" s="293" t="str">
        <f t="shared" si="10"/>
        <v/>
      </c>
      <c r="H205" s="413"/>
      <c r="I205" s="414"/>
      <c r="J205" s="415"/>
      <c r="K205" s="49"/>
    </row>
    <row r="206" spans="2:18" ht="30" customHeight="1" x14ac:dyDescent="0.35">
      <c r="B206" s="44"/>
      <c r="C206" s="294" t="s">
        <v>220</v>
      </c>
      <c r="D206" s="63"/>
      <c r="E206" s="25"/>
      <c r="F206" s="29"/>
      <c r="G206" s="295" t="str">
        <f t="shared" si="10"/>
        <v/>
      </c>
      <c r="H206" s="416"/>
      <c r="I206" s="417"/>
      <c r="J206" s="418"/>
      <c r="K206" s="49"/>
    </row>
    <row r="207" spans="2:18" ht="22" customHeight="1" x14ac:dyDescent="0.35">
      <c r="B207" s="44"/>
      <c r="C207" s="61"/>
      <c r="D207" s="62"/>
      <c r="E207" s="25"/>
      <c r="F207" s="27"/>
      <c r="G207" s="249" t="str">
        <f t="shared" si="10"/>
        <v/>
      </c>
      <c r="H207" s="408"/>
      <c r="I207" s="408"/>
      <c r="J207" s="408"/>
      <c r="K207" s="49"/>
    </row>
    <row r="208" spans="2:18" ht="20.149999999999999" customHeight="1" x14ac:dyDescent="0.35">
      <c r="B208" s="44"/>
      <c r="C208" s="61"/>
      <c r="D208" s="62"/>
      <c r="E208" s="25"/>
      <c r="F208" s="27"/>
      <c r="G208" s="249" t="str">
        <f t="shared" si="10"/>
        <v/>
      </c>
      <c r="H208" s="408"/>
      <c r="I208" s="408"/>
      <c r="J208" s="408"/>
      <c r="K208" s="49"/>
    </row>
    <row r="209" spans="2:14" ht="20.149999999999999" customHeight="1" x14ac:dyDescent="0.35">
      <c r="B209" s="44"/>
      <c r="C209" s="61"/>
      <c r="D209" s="62"/>
      <c r="E209" s="25"/>
      <c r="F209" s="27"/>
      <c r="G209" s="249" t="str">
        <f t="shared" si="10"/>
        <v/>
      </c>
      <c r="H209" s="408"/>
      <c r="I209" s="408"/>
      <c r="J209" s="408"/>
      <c r="K209" s="49"/>
    </row>
    <row r="210" spans="2:14" ht="22" customHeight="1" x14ac:dyDescent="0.35">
      <c r="B210" s="44"/>
      <c r="C210" s="409" t="s">
        <v>216</v>
      </c>
      <c r="D210" s="410"/>
      <c r="E210" s="296">
        <f>SUM(E211:E213)</f>
        <v>0</v>
      </c>
      <c r="F210" s="285">
        <f t="shared" ref="F210" si="12">SUM(F211:F213)</f>
        <v>0</v>
      </c>
      <c r="G210" s="286">
        <f t="shared" si="10"/>
        <v>0</v>
      </c>
      <c r="H210" s="287"/>
      <c r="I210" s="288"/>
      <c r="J210" s="289"/>
      <c r="K210" s="49"/>
    </row>
    <row r="211" spans="2:14" ht="20.149999999999999" customHeight="1" x14ac:dyDescent="0.35">
      <c r="B211" s="44"/>
      <c r="C211" s="297" t="s">
        <v>77</v>
      </c>
      <c r="D211" s="62"/>
      <c r="E211" s="25"/>
      <c r="F211" s="27"/>
      <c r="G211" s="249" t="str">
        <f t="shared" si="10"/>
        <v/>
      </c>
      <c r="H211" s="408"/>
      <c r="I211" s="408"/>
      <c r="J211" s="408"/>
      <c r="K211" s="49"/>
    </row>
    <row r="212" spans="2:14" ht="22" customHeight="1" x14ac:dyDescent="0.35">
      <c r="B212" s="44"/>
      <c r="C212" s="61"/>
      <c r="D212" s="62"/>
      <c r="E212" s="25"/>
      <c r="F212" s="27"/>
      <c r="G212" s="249" t="str">
        <f t="shared" si="10"/>
        <v/>
      </c>
      <c r="H212" s="408"/>
      <c r="I212" s="408"/>
      <c r="J212" s="408"/>
      <c r="K212" s="49"/>
    </row>
    <row r="213" spans="2:14" ht="20.149999999999999" customHeight="1" x14ac:dyDescent="0.35">
      <c r="B213" s="44"/>
      <c r="C213" s="61"/>
      <c r="D213" s="62"/>
      <c r="E213" s="25"/>
      <c r="F213" s="27"/>
      <c r="G213" s="249" t="str">
        <f t="shared" si="10"/>
        <v/>
      </c>
      <c r="H213" s="408"/>
      <c r="I213" s="408"/>
      <c r="J213" s="408"/>
      <c r="K213" s="49"/>
    </row>
    <row r="214" spans="2:14" ht="19.5" customHeight="1" x14ac:dyDescent="0.35">
      <c r="B214" s="44"/>
      <c r="C214" s="411" t="s">
        <v>276</v>
      </c>
      <c r="D214" s="412"/>
      <c r="E214" s="296"/>
      <c r="F214" s="285"/>
      <c r="G214" s="286"/>
      <c r="H214" s="287"/>
      <c r="I214" s="288"/>
      <c r="J214" s="289"/>
      <c r="K214" s="49"/>
    </row>
    <row r="215" spans="2:14" ht="22" customHeight="1" x14ac:dyDescent="0.35">
      <c r="B215" s="44"/>
      <c r="C215" s="297" t="s">
        <v>264</v>
      </c>
      <c r="D215" s="62"/>
      <c r="E215" s="26"/>
      <c r="F215" s="27"/>
      <c r="G215" s="249" t="str">
        <f t="shared" si="10"/>
        <v/>
      </c>
      <c r="H215" s="408"/>
      <c r="I215" s="408"/>
      <c r="J215" s="408"/>
      <c r="K215" s="49"/>
    </row>
    <row r="216" spans="2:14" ht="22" customHeight="1" x14ac:dyDescent="0.35">
      <c r="B216" s="44"/>
      <c r="C216" s="61"/>
      <c r="D216" s="62"/>
      <c r="E216" s="26"/>
      <c r="F216" s="27"/>
      <c r="G216" s="249" t="str">
        <f t="shared" si="10"/>
        <v/>
      </c>
      <c r="H216" s="408"/>
      <c r="I216" s="408"/>
      <c r="J216" s="408"/>
      <c r="K216" s="49"/>
      <c r="M216" s="33" t="s">
        <v>105</v>
      </c>
    </row>
    <row r="217" spans="2:14" ht="22" customHeight="1" x14ac:dyDescent="0.35">
      <c r="B217" s="44"/>
      <c r="C217" s="61"/>
      <c r="D217" s="62"/>
      <c r="E217" s="26"/>
      <c r="F217" s="27"/>
      <c r="G217" s="249" t="str">
        <f t="shared" si="10"/>
        <v/>
      </c>
      <c r="H217" s="408"/>
      <c r="I217" s="408"/>
      <c r="J217" s="408"/>
      <c r="K217" s="49"/>
    </row>
    <row r="218" spans="2:14" s="1" customFormat="1" x14ac:dyDescent="0.3">
      <c r="B218" s="50"/>
      <c r="E218" s="298"/>
      <c r="K218" s="58"/>
      <c r="N218" s="2"/>
    </row>
    <row r="219" spans="2:14" s="1" customFormat="1" ht="32" customHeight="1" x14ac:dyDescent="0.3">
      <c r="B219" s="50"/>
      <c r="C219" s="498" t="s">
        <v>0</v>
      </c>
      <c r="D219" s="499"/>
      <c r="E219" s="260">
        <f>SUM(E200,E201,E202,E210,E215,E216,E217)</f>
        <v>0</v>
      </c>
      <c r="F219" s="261">
        <f t="shared" ref="F219" si="13">SUM(F200,F201,F202,F210,F215,F216,F217)</f>
        <v>0</v>
      </c>
      <c r="G219" s="299">
        <f>SUM(G200,G201,G202,G210,G215,G216,G217)</f>
        <v>0</v>
      </c>
      <c r="H219" s="495"/>
      <c r="I219" s="496"/>
      <c r="J219" s="497"/>
      <c r="K219" s="58"/>
      <c r="N219" s="2"/>
    </row>
    <row r="220" spans="2:14" ht="10" customHeight="1" thickBot="1" x14ac:dyDescent="0.4">
      <c r="B220" s="151"/>
      <c r="C220" s="183"/>
      <c r="D220" s="183"/>
      <c r="E220" s="182"/>
      <c r="F220" s="183"/>
      <c r="G220" s="152"/>
      <c r="H220" s="152"/>
      <c r="I220" s="152"/>
      <c r="J220" s="152"/>
      <c r="K220" s="154"/>
    </row>
    <row r="221" spans="2:14" ht="14.15" customHeight="1" thickBot="1" x14ac:dyDescent="0.4">
      <c r="C221" s="54"/>
      <c r="D221" s="54"/>
      <c r="E221" s="193"/>
      <c r="F221" s="54"/>
    </row>
    <row r="222" spans="2:14" ht="10" customHeight="1" x14ac:dyDescent="0.35">
      <c r="B222" s="42"/>
      <c r="C222" s="47"/>
      <c r="D222" s="47"/>
      <c r="E222" s="186"/>
      <c r="F222" s="47"/>
      <c r="G222" s="43"/>
      <c r="H222" s="43"/>
      <c r="I222" s="43"/>
      <c r="J222" s="43"/>
      <c r="K222" s="146"/>
    </row>
    <row r="223" spans="2:14" ht="40" customHeight="1" x14ac:dyDescent="0.35">
      <c r="B223" s="44"/>
      <c r="C223" s="481" t="s">
        <v>141</v>
      </c>
      <c r="D223" s="482"/>
      <c r="E223" s="482"/>
      <c r="F223" s="482"/>
      <c r="G223" s="482"/>
      <c r="H223" s="482"/>
      <c r="I223" s="482"/>
      <c r="J223" s="482"/>
      <c r="K223" s="148"/>
    </row>
    <row r="224" spans="2:14" ht="10" customHeight="1" thickBot="1" x14ac:dyDescent="0.4">
      <c r="B224" s="151"/>
      <c r="C224" s="300"/>
      <c r="D224" s="300"/>
      <c r="E224" s="301"/>
      <c r="F224" s="300"/>
      <c r="G224" s="152"/>
      <c r="H224" s="152"/>
      <c r="I224" s="152"/>
      <c r="J224" s="152"/>
      <c r="K224" s="154"/>
    </row>
    <row r="225" spans="3:18" ht="15.5" x14ac:dyDescent="0.35">
      <c r="C225" s="302"/>
      <c r="D225" s="302"/>
      <c r="E225" s="303"/>
      <c r="F225" s="302"/>
    </row>
    <row r="226" spans="3:18" ht="38.15" customHeight="1" x14ac:dyDescent="0.35">
      <c r="C226" s="484" t="s">
        <v>35</v>
      </c>
      <c r="D226" s="485"/>
      <c r="E226" s="485"/>
      <c r="F226" s="485"/>
      <c r="G226" s="485"/>
      <c r="H226" s="485"/>
      <c r="I226" s="485"/>
      <c r="J226" s="486"/>
      <c r="K226" s="39"/>
      <c r="O226" s="139"/>
      <c r="P226" s="139"/>
      <c r="Q226" s="139"/>
      <c r="R226" s="139"/>
    </row>
    <row r="227" spans="3:18" ht="15.5" x14ac:dyDescent="0.35">
      <c r="C227" s="302"/>
      <c r="D227" s="302"/>
      <c r="E227" s="303"/>
      <c r="F227" s="302"/>
    </row>
    <row r="228" spans="3:18" ht="15.5" x14ac:dyDescent="0.35">
      <c r="C228" s="302"/>
      <c r="D228" s="302"/>
      <c r="E228" s="303"/>
      <c r="F228" s="302"/>
    </row>
  </sheetData>
  <sheetProtection algorithmName="SHA-512" hashValue="YsiTF/5RyKsd/WixPdQdVQmVRGXu/7E5eA+78GwvI5mgdMW2q5J/E/vJMNKOLPIqGvFChIZ6XH9svbgYl6wciQ==" saltValue="1RiCY5KjRuT9nP1aOogvBg==" spinCount="100000" sheet="1" objects="1" scenarios="1" formatRows="0"/>
  <mergeCells count="212">
    <mergeCell ref="C32:E32"/>
    <mergeCell ref="F40:J40"/>
    <mergeCell ref="F41:J41"/>
    <mergeCell ref="F45:J46"/>
    <mergeCell ref="C40:E40"/>
    <mergeCell ref="C41:E41"/>
    <mergeCell ref="C136:D136"/>
    <mergeCell ref="C146:D146"/>
    <mergeCell ref="F99:J99"/>
    <mergeCell ref="F101:J101"/>
    <mergeCell ref="F69:F70"/>
    <mergeCell ref="C69:E69"/>
    <mergeCell ref="I95:J95"/>
    <mergeCell ref="I96:J96"/>
    <mergeCell ref="I97:J97"/>
    <mergeCell ref="C65:E65"/>
    <mergeCell ref="G64:J64"/>
    <mergeCell ref="G65:I65"/>
    <mergeCell ref="C52:J52"/>
    <mergeCell ref="G69:H69"/>
    <mergeCell ref="G70:H70"/>
    <mergeCell ref="F72:F73"/>
    <mergeCell ref="G78:H78"/>
    <mergeCell ref="G79:H79"/>
    <mergeCell ref="C226:J226"/>
    <mergeCell ref="D53:J53"/>
    <mergeCell ref="D54:J54"/>
    <mergeCell ref="D55:J55"/>
    <mergeCell ref="C128:J128"/>
    <mergeCell ref="C103:E103"/>
    <mergeCell ref="F103:J103"/>
    <mergeCell ref="H216:J216"/>
    <mergeCell ref="H217:J217"/>
    <mergeCell ref="C184:D184"/>
    <mergeCell ref="C169:D169"/>
    <mergeCell ref="C180:D180"/>
    <mergeCell ref="H219:J219"/>
    <mergeCell ref="I160:J160"/>
    <mergeCell ref="I149:J149"/>
    <mergeCell ref="C219:D219"/>
    <mergeCell ref="C62:J62"/>
    <mergeCell ref="C116:J116"/>
    <mergeCell ref="C123:J123"/>
    <mergeCell ref="C130:J130"/>
    <mergeCell ref="C198:D198"/>
    <mergeCell ref="C148:D148"/>
    <mergeCell ref="C149:D149"/>
    <mergeCell ref="I154:J154"/>
    <mergeCell ref="E1:K1"/>
    <mergeCell ref="C19:J19"/>
    <mergeCell ref="C223:J223"/>
    <mergeCell ref="F23:J23"/>
    <mergeCell ref="F24:J24"/>
    <mergeCell ref="F33:J33"/>
    <mergeCell ref="F35:J35"/>
    <mergeCell ref="F42:J42"/>
    <mergeCell ref="F43:G43"/>
    <mergeCell ref="C188:J188"/>
    <mergeCell ref="C27:J27"/>
    <mergeCell ref="C20:J20"/>
    <mergeCell ref="C6:J6"/>
    <mergeCell ref="F22:J22"/>
    <mergeCell ref="H215:J215"/>
    <mergeCell ref="C50:J50"/>
    <mergeCell ref="I179:J179"/>
    <mergeCell ref="I174:J174"/>
    <mergeCell ref="H211:J211"/>
    <mergeCell ref="I153:J153"/>
    <mergeCell ref="C150:D150"/>
    <mergeCell ref="C195:D195"/>
    <mergeCell ref="C202:D202"/>
    <mergeCell ref="C22:E22"/>
    <mergeCell ref="N6:N7"/>
    <mergeCell ref="I152:J152"/>
    <mergeCell ref="C147:D147"/>
    <mergeCell ref="C101:E101"/>
    <mergeCell ref="C135:D135"/>
    <mergeCell ref="C137:D137"/>
    <mergeCell ref="F44:J44"/>
    <mergeCell ref="C99:E99"/>
    <mergeCell ref="F93:J93"/>
    <mergeCell ref="I133:J133"/>
    <mergeCell ref="F105:J105"/>
    <mergeCell ref="F106:J106"/>
    <mergeCell ref="C117:J117"/>
    <mergeCell ref="I146:J146"/>
    <mergeCell ref="C131:J131"/>
    <mergeCell ref="H34:J34"/>
    <mergeCell ref="F36:J37"/>
    <mergeCell ref="F34:G34"/>
    <mergeCell ref="C38:J38"/>
    <mergeCell ref="C105:D109"/>
    <mergeCell ref="C42:E42"/>
    <mergeCell ref="C43:E43"/>
    <mergeCell ref="C44:E44"/>
    <mergeCell ref="C59:J59"/>
    <mergeCell ref="C9:J9"/>
    <mergeCell ref="C58:J58"/>
    <mergeCell ref="C114:J114"/>
    <mergeCell ref="C28:J28"/>
    <mergeCell ref="F107:J107"/>
    <mergeCell ref="F108:J108"/>
    <mergeCell ref="F109:J109"/>
    <mergeCell ref="C64:E64"/>
    <mergeCell ref="C95:E95"/>
    <mergeCell ref="C93:E93"/>
    <mergeCell ref="C11:E11"/>
    <mergeCell ref="C14:E14"/>
    <mergeCell ref="C23:E23"/>
    <mergeCell ref="C24:E24"/>
    <mergeCell ref="C25:E25"/>
    <mergeCell ref="C33:E33"/>
    <mergeCell ref="C34:E34"/>
    <mergeCell ref="C35:E35"/>
    <mergeCell ref="D12:J12"/>
    <mergeCell ref="D15:J15"/>
    <mergeCell ref="F31:J31"/>
    <mergeCell ref="F32:J32"/>
    <mergeCell ref="C36:E36"/>
    <mergeCell ref="C31:E31"/>
    <mergeCell ref="O99:S99"/>
    <mergeCell ref="C190:J190"/>
    <mergeCell ref="C121:J121"/>
    <mergeCell ref="C124:J124"/>
    <mergeCell ref="C138:D138"/>
    <mergeCell ref="C158:D158"/>
    <mergeCell ref="I158:J158"/>
    <mergeCell ref="I148:J148"/>
    <mergeCell ref="I147:J147"/>
    <mergeCell ref="I163:J163"/>
    <mergeCell ref="I164:J164"/>
    <mergeCell ref="I165:J165"/>
    <mergeCell ref="C133:D133"/>
    <mergeCell ref="C174:D174"/>
    <mergeCell ref="G132:H132"/>
    <mergeCell ref="G173:H173"/>
    <mergeCell ref="C175:D175"/>
    <mergeCell ref="I175:J175"/>
    <mergeCell ref="C176:D176"/>
    <mergeCell ref="I176:J176"/>
    <mergeCell ref="C162:D162"/>
    <mergeCell ref="I162:J162"/>
    <mergeCell ref="I140:J140"/>
    <mergeCell ref="C155:D155"/>
    <mergeCell ref="C214:D214"/>
    <mergeCell ref="H205:J206"/>
    <mergeCell ref="H203:J204"/>
    <mergeCell ref="I166:J166"/>
    <mergeCell ref="I139:J139"/>
    <mergeCell ref="C167:D167"/>
    <mergeCell ref="C161:D161"/>
    <mergeCell ref="I161:J161"/>
    <mergeCell ref="C182:D182"/>
    <mergeCell ref="C193:D193"/>
    <mergeCell ref="H193:I193"/>
    <mergeCell ref="I177:J177"/>
    <mergeCell ref="I178:J178"/>
    <mergeCell ref="H201:J201"/>
    <mergeCell ref="I150:J150"/>
    <mergeCell ref="I151:J151"/>
    <mergeCell ref="H200:J200"/>
    <mergeCell ref="C160:D160"/>
    <mergeCell ref="H195:I195"/>
    <mergeCell ref="I141:J141"/>
    <mergeCell ref="I142:J142"/>
    <mergeCell ref="C143:D143"/>
    <mergeCell ref="C159:D159"/>
    <mergeCell ref="I159:J159"/>
    <mergeCell ref="E198:E199"/>
    <mergeCell ref="F198:F199"/>
    <mergeCell ref="G198:G199"/>
    <mergeCell ref="H198:J199"/>
    <mergeCell ref="H212:J212"/>
    <mergeCell ref="H213:J213"/>
    <mergeCell ref="H207:J207"/>
    <mergeCell ref="H209:J209"/>
    <mergeCell ref="C210:D210"/>
    <mergeCell ref="H208:J208"/>
    <mergeCell ref="I180:J180"/>
    <mergeCell ref="I182:J182"/>
    <mergeCell ref="I184:J184"/>
    <mergeCell ref="C171:H171"/>
    <mergeCell ref="I143:J143"/>
    <mergeCell ref="C145:J145"/>
    <mergeCell ref="C134:J134"/>
    <mergeCell ref="I155:J155"/>
    <mergeCell ref="C157:J157"/>
    <mergeCell ref="I167:J167"/>
    <mergeCell ref="I169:J169"/>
    <mergeCell ref="I78:J78"/>
    <mergeCell ref="I79:J79"/>
    <mergeCell ref="F78:F79"/>
    <mergeCell ref="C67:E67"/>
    <mergeCell ref="C82:E82"/>
    <mergeCell ref="C83:E83"/>
    <mergeCell ref="F71:J71"/>
    <mergeCell ref="F74:J74"/>
    <mergeCell ref="F77:J77"/>
    <mergeCell ref="F80:J80"/>
    <mergeCell ref="G72:H72"/>
    <mergeCell ref="G73:H73"/>
    <mergeCell ref="G75:H75"/>
    <mergeCell ref="G76:H76"/>
    <mergeCell ref="F67:J67"/>
    <mergeCell ref="I69:J69"/>
    <mergeCell ref="I70:J70"/>
    <mergeCell ref="I72:J72"/>
    <mergeCell ref="I73:J73"/>
    <mergeCell ref="F75:F76"/>
    <mergeCell ref="C81:E81"/>
    <mergeCell ref="F81:F91"/>
    <mergeCell ref="C78:E79"/>
  </mergeCells>
  <conditionalFormatting sqref="C198:D198">
    <cfRule type="containsText" dxfId="30" priority="17" operator="containsText" text="Le requérant doit assumer au moins 30% des coûts du budget de projet déposé">
      <formula>NOT(ISERROR(SEARCH("Le requérant doit assumer au moins 30% des coûts du budget de projet déposé",C198)))</formula>
    </cfRule>
    <cfRule type="containsText" dxfId="29" priority="18" operator="containsText" text="N'oubliez pas d'inscrire le montant demandé à la SODEC">
      <formula>NOT(ISERROR(SEARCH("N'oubliez pas d'inscrire le montant demandé à la SODEC",C198)))</formula>
    </cfRule>
  </conditionalFormatting>
  <conditionalFormatting sqref="C36:E36">
    <cfRule type="containsText" dxfId="28" priority="24" operator="containsText" text="L'adresse courriel du représentant officiel de l'entreprise est essentielle pour communiquer la décision">
      <formula>NOT(ISERROR(SEARCH("L'adresse courriel du représentant officiel de l'entreprise est essentielle pour communiquer la décision",C36)))</formula>
    </cfRule>
  </conditionalFormatting>
  <conditionalFormatting sqref="C82:E82">
    <cfRule type="notContainsBlanks" dxfId="27" priority="36">
      <formula>LEN(TRIM(C82))&gt;0</formula>
    </cfRule>
  </conditionalFormatting>
  <conditionalFormatting sqref="C83:E83">
    <cfRule type="notContainsBlanks" dxfId="26" priority="2">
      <formula>LEN(TRIM(C83))&gt;0</formula>
    </cfRule>
  </conditionalFormatting>
  <conditionalFormatting sqref="C171:H171">
    <cfRule type="containsText" dxfId="25" priority="35" operator="containsText" text="L'aide financière peut atteindre un maximum de 50% des frais admissibles sans dépasser 20,000 $">
      <formula>NOT(ISERROR(SEARCH("L'aide financière peut atteindre un maximum de 50% des frais admissibles sans dépasser 20,000 $",C171)))</formula>
    </cfRule>
  </conditionalFormatting>
  <conditionalFormatting sqref="C62:J62">
    <cfRule type="notContainsBlanks" dxfId="24" priority="1">
      <formula>LEN(TRIM(C62))&gt;0</formula>
    </cfRule>
  </conditionalFormatting>
  <conditionalFormatting sqref="E200">
    <cfRule type="expression" dxfId="23" priority="16">
      <formula>AND($E$184&gt;0,$E$200="")</formula>
    </cfRule>
  </conditionalFormatting>
  <conditionalFormatting sqref="E201">
    <cfRule type="expression" dxfId="22" priority="15">
      <formula>AND($E$200&gt;0,$E$201="")</formula>
    </cfRule>
  </conditionalFormatting>
  <conditionalFormatting sqref="E203">
    <cfRule type="expression" dxfId="21" priority="20">
      <formula>$E$193="Non"</formula>
    </cfRule>
  </conditionalFormatting>
  <conditionalFormatting sqref="E204">
    <cfRule type="expression" dxfId="20" priority="22">
      <formula>$E$193="Oui"</formula>
    </cfRule>
  </conditionalFormatting>
  <conditionalFormatting sqref="E205">
    <cfRule type="expression" dxfId="19" priority="19">
      <formula>$E$195="Non"</formula>
    </cfRule>
  </conditionalFormatting>
  <conditionalFormatting sqref="E206">
    <cfRule type="expression" dxfId="18" priority="5">
      <formula>$E$195="Oui"</formula>
    </cfRule>
  </conditionalFormatting>
  <conditionalFormatting sqref="F101:J101">
    <cfRule type="expression" dxfId="17" priority="23">
      <formula>$C$101&lt;&gt;""</formula>
    </cfRule>
    <cfRule type="expression" dxfId="16" priority="25">
      <formula>C101&lt;&gt;""</formula>
    </cfRule>
  </conditionalFormatting>
  <conditionalFormatting sqref="G193">
    <cfRule type="expression" dxfId="15" priority="31">
      <formula>$E$193="oui"</formula>
    </cfRule>
  </conditionalFormatting>
  <conditionalFormatting sqref="G195">
    <cfRule type="expression" dxfId="14" priority="28">
      <formula>$E$195="oui"</formula>
    </cfRule>
  </conditionalFormatting>
  <conditionalFormatting sqref="G65:I65">
    <cfRule type="containsText" dxfId="13" priority="11" operator="containsText" text="Le rapport final doit être remis au plus tard le">
      <formula>NOT(ISERROR(SEARCH("Le rapport final doit être remis au plus tard le",G65)))</formula>
    </cfRule>
  </conditionalFormatting>
  <conditionalFormatting sqref="G64:J64">
    <cfRule type="containsText" dxfId="12" priority="12" operator="containsText" text="Malheureusement, votre demande étant soumise hors du délai de 14 jours avant le début des activités elle n'est donc pas admissible">
      <formula>NOT(ISERROR(SEARCH("Malheureusement, votre demande étant soumise hors du délai de 14 jours avant le début des activités elle n'est donc pas admissible",G64)))</formula>
    </cfRule>
  </conditionalFormatting>
  <conditionalFormatting sqref="I95:J97">
    <cfRule type="expression" dxfId="11" priority="9">
      <formula>$F$95="Oui"</formula>
    </cfRule>
  </conditionalFormatting>
  <conditionalFormatting sqref="J65">
    <cfRule type="notContainsBlanks" dxfId="10" priority="10">
      <formula>LEN(TRIM(J65))&gt;0</formula>
    </cfRule>
  </conditionalFormatting>
  <conditionalFormatting sqref="J193">
    <cfRule type="expression" dxfId="9" priority="30">
      <formula>$E$193="oui"</formula>
    </cfRule>
  </conditionalFormatting>
  <conditionalFormatting sqref="J195">
    <cfRule type="expression" dxfId="8" priority="26">
      <formula>$E$195="oui"</formula>
    </cfRule>
  </conditionalFormatting>
  <dataValidations xWindow="414" yWindow="549" count="20">
    <dataValidation type="whole" operator="greaterThan" allowBlank="1" showInputMessage="1" showErrorMessage="1" error="Entrer un nombre entier sans décimale" sqref="E175:E179 E163:E166 F155:F156 E151:E154 F143:F144 E139:E142 F173 E158:E160" xr:uid="{52AD64DE-AF68-499D-ACB3-F45C1DB92CC2}">
      <formula1>0</formula1>
    </dataValidation>
    <dataValidation allowBlank="1" showInputMessage="1" showErrorMessage="1" error="Entrer un nombre entier sans décimale" sqref="F200:F217" xr:uid="{C2B38B74-B66B-4479-BD66-F6749587D709}"/>
    <dataValidation allowBlank="1" showInputMessage="1" showErrorMessage="1" prompt="Le requérant doit assumer au moins 30% des coûts du budget de projet déposé" sqref="E200" xr:uid="{0326D6E7-9576-4452-91F6-638D19E85B1E}"/>
    <dataValidation type="whole" operator="greaterThan" allowBlank="1" showInputMessage="1" showErrorMessage="1" error="Entrer un nombre entier sans décimale" prompt="À compléter à l'étape du rapport final" sqref="F135:F142 F146:F154 F159:F166 F176:F179" xr:uid="{802BE22B-E1E7-426C-A2D0-D07A7E3E41C6}">
      <formula1>0</formula1>
    </dataValidation>
    <dataValidation type="whole" operator="greaterThan" allowBlank="1" showInputMessage="1" showErrorMessage="1" error="Entrer un nombre entier sans décimale" prompt="Lorsque non soutenus par un autre fonds_x000a_Maximum de 2 épisodes par série ou mini-série, et la bande annonce dans le cas d'un long métrage" sqref="E163:E166 E175:E179" xr:uid="{CE37635D-DF3F-437A-B67B-0E18BCE28F48}">
      <formula1>0</formula1>
    </dataValidation>
    <dataValidation type="whole" operator="greaterThan" allowBlank="1" showInputMessage="1" showErrorMessage="1" error="Entrer un nombre entier sans décimale" prompt="Matériel conçu pour les activités de promotion incluant la traduction des outils promotionnels" sqref="E156 E144 E150" xr:uid="{C43CBEB3-9800-4C5F-AA19-2687676185C6}">
      <formula1>0</formula1>
    </dataValidation>
    <dataValidation type="whole" operator="greaterThan" allowBlank="1" showInputMessage="1" showErrorMessage="1" error="Entrer un nombre entier sans décimale" prompt="Services liés aux ententes commerciales hors Québec" sqref="E161" xr:uid="{58908788-ABA2-4EE3-A48D-FD6313730D4B}">
      <formula1>0</formula1>
    </dataValidation>
    <dataValidation type="whole" operator="greaterThan" allowBlank="1" showInputMessage="1" showErrorMessage="1" error="Entrer un nombre entier sans décimale" prompt="Si pertinent" sqref="E162" xr:uid="{7D4546D5-CFBD-439B-B32B-2F470513EEEC}">
      <formula1>0</formula1>
    </dataValidation>
    <dataValidation type="whole" operator="greaterThan" allowBlank="1" showInputMessage="1" showErrorMessage="1" error="Entrer un nombre entier sans décimale" prompt="Inscrire la durée, le nom du fournisseur si disponible, etc. dans la colonne Notes explicatives" sqref="E146:E148" xr:uid="{778C803D-4FB5-4E04-9457-963979216583}">
      <formula1>0</formula1>
    </dataValidation>
    <dataValidation type="whole" operator="greaterThan" allowBlank="1" showInputMessage="1" showErrorMessage="1" error="Entrer un nombre entier sans décimale" prompt="Inscrire la durée, le nom du fournisseur si disponible, le média choisi, etc. dans la colonne Notes explicatives" sqref="E149" xr:uid="{99B51D13-10E2-421D-AF2E-8B50476E8030}">
      <formula1>0</formula1>
    </dataValidation>
    <dataValidation allowBlank="1" showInputMessage="1" showErrorMessage="1" prompt="Entrer le format de date comme suit: _x000a_aaaa-mm-jj" sqref="F64:F65" xr:uid="{8FFBB241-CA85-4F39-BFE5-B1B3F13E2FB4}"/>
    <dataValidation type="whole" operator="greaterThan" allowBlank="1" showInputMessage="1" showErrorMessage="1" sqref="G193" xr:uid="{50355C62-17D5-4068-BE2D-EBB90427D082}">
      <formula1>0</formula1>
    </dataValidation>
    <dataValidation allowBlank="1" showInputMessage="1" showErrorMessage="1" error="Entrer un nombre entier sans décimale" prompt="Le taux de cumul des aides gouvernementales maximal ne peux dépasser 70% du budget du projet (incluant les crédits d'impôt provinciaux et fédéraux)" sqref="E201 E211:E213 E203:E209" xr:uid="{DBCB940F-1CA6-4B0E-8534-FC98559D16FE}"/>
    <dataValidation allowBlank="1" showInputMessage="1" showErrorMessage="1" prompt="Cette personne est généralement un haut dirigeant inscrit au REQ comme étant président, directeur général, secrétaire, vice-président, trésorier ou une personne administratice autorisée à engager la société de par les règlements internes de la société." sqref="C28:J28 F31:J31" xr:uid="{0241E492-5BDF-48A0-AD26-760E36896004}"/>
    <dataValidation allowBlank="1" showInputMessage="1" showErrorMessage="1" prompt="Ne rien inscrire si la vitrine n’est associée à aucun événement" sqref="I70:J70 I79:J79 I73:J73" xr:uid="{B9842A73-9FE3-4A0E-94BB-9C9BD9907C62}"/>
    <dataValidation allowBlank="1" showInputMessage="1" showErrorMessage="1" error="Entrer un nombre entier sans décimale" prompt="Ce montant n'est pas pris en considération dans le total du 70% d'aides gouvernementales" sqref="E215:E217" xr:uid="{611E7621-0765-43A6-9EF6-7806AC561CED}"/>
    <dataValidation allowBlank="1" showInputMessage="1" showErrorMessage="1" prompt="Veuillez inscrire le nombre de billets et le coût de chacun dans la section Notes explicatives" sqref="E135:E136" xr:uid="{E1B5B5F4-72AA-45D1-8534-DA23145D8AF7}"/>
    <dataValidation allowBlank="1" showInputMessage="1" showErrorMessage="1" prompt="Veuillez inscrire le nombre de chambres, de nuitées et le coût de chacune dans la section Notes explicatives" sqref="E137" xr:uid="{15C4EFA3-263C-4797-97CD-4F4615867E36}"/>
    <dataValidation allowBlank="1" showInputMessage="1" showErrorMessage="1" prompt="Veuillez inscrire le nombre de personnes et les frais pour chacune de ces personnes dans la section Notes explicatives_x000a_Inclure également les indemnités pour les jours de déplacement " sqref="E138" xr:uid="{48362B5F-C767-4388-A252-47D40FA98A7D}"/>
    <dataValidation allowBlank="1" showInputMessage="1" showErrorMessage="1" prompt="N'oubliez pas d'inscrire le nom de l'artiste concerné" sqref="G70:H70 G76:H76 G73:H73" xr:uid="{A8DD2F5C-5A7D-47C6-B068-9A15F0E8DACC}"/>
  </dataValidations>
  <hyperlinks>
    <hyperlink ref="C117:J117" location="Description_Activités!C7" display="Inscrire le détail des activités prévues dans le cadre du projet dans l'onglet Desciption_Activités cliquer ici" xr:uid="{44BA6DA8-991C-4BEB-AA92-C5EF4BAE4AEB}"/>
    <hyperlink ref="M166" location="Rapport_Final!D19" display="accès rapide au rapport final" xr:uid="{DCFC9996-3652-442F-9D4F-0E1BB27D93BC}"/>
    <hyperlink ref="M216" location="Rapport_Final!D20" display="accès rapide au rapport final" xr:uid="{479BE912-3DAF-4377-87E2-4A0B3CB66A00}"/>
    <hyperlink ref="C124:J124" location="Statistiques!D16" display="Statistiques!D16" xr:uid="{3FDED13C-976C-46A3-B109-50EAF0EE67BE}"/>
    <hyperlink ref="D15:J15" location="Rapport_Final!C7" display="répondre aux questions et compléter tous les champs de Rapport final" xr:uid="{5594547C-34A1-431D-898C-AB1D8FF880AB}"/>
    <hyperlink ref="M179" location="Rapport_Final!D19" display="accès rapide au rapport final" xr:uid="{B6CF4B93-3B27-42EC-BE3A-0400C76684D6}"/>
    <hyperlink ref="M154" location="Rapport_Final!D19" display="accès rapide au rapport final" xr:uid="{ADD2711B-BE08-43AB-AA4D-2FCB78A3B23F}"/>
  </hyperlinks>
  <printOptions horizontalCentered="1"/>
  <pageMargins left="0.25" right="0.25" top="0.75" bottom="0.75" header="0.3" footer="0.3"/>
  <pageSetup paperSize="5" scale="63" fitToHeight="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Check Box 44">
              <controlPr defaultSize="0" autoFill="0" autoLine="0" autoPict="0" altText="">
                <anchor moveWithCells="1">
                  <from>
                    <xdr:col>9</xdr:col>
                    <xdr:colOff>514350</xdr:colOff>
                    <xdr:row>222</xdr:row>
                    <xdr:rowOff>38100</xdr:rowOff>
                  </from>
                  <to>
                    <xdr:col>9</xdr:col>
                    <xdr:colOff>908050</xdr:colOff>
                    <xdr:row>223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14" yWindow="549" count="2">
        <x14:dataValidation type="list" allowBlank="1" showInputMessage="1" showErrorMessage="1" prompt="Sélectionner dans la liste" xr:uid="{E2F3673A-AEF7-47D8-8BF9-46462ED1A19B}">
          <x14:formula1>
            <xm:f>Paramètres!$A$2:$A$3</xm:f>
          </x14:formula1>
          <xm:sqref>E193 E195 F95 J82:J91</xm:sqref>
        </x14:dataValidation>
        <x14:dataValidation type="list" allowBlank="1" showInputMessage="1" showErrorMessage="1" prompt="Sélectionner dans la liste" xr:uid="{392871D4-793E-4BD2-AA49-15E73E45073A}">
          <x14:formula1>
            <xm:f>Paramètres!$F$1:$F$2</xm:f>
          </x14:formula1>
          <xm:sqref>D200:D201 D204 D211:D213 D215:D217 D206:D209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14847-5A24-4347-AEE5-80D3BDFB1CCE}">
  <sheetPr codeName="Feuil3">
    <tabColor theme="4" tint="0.79998168889431442"/>
    <pageSetUpPr fitToPage="1"/>
  </sheetPr>
  <dimension ref="B1:O66"/>
  <sheetViews>
    <sheetView showGridLines="0" workbookViewId="0">
      <pane ySplit="13" topLeftCell="A14" activePane="bottomLeft" state="frozen"/>
      <selection pane="bottomLeft" activeCell="C7" sqref="C7:H7"/>
    </sheetView>
  </sheetViews>
  <sheetFormatPr baseColWidth="10" defaultColWidth="10.81640625" defaultRowHeight="14" x14ac:dyDescent="0.3"/>
  <cols>
    <col min="1" max="1" width="1.54296875" style="1" customWidth="1"/>
    <col min="2" max="2" width="2.54296875" style="1" customWidth="1"/>
    <col min="3" max="4" width="14.6328125" style="64" customWidth="1"/>
    <col min="5" max="5" width="60" style="1" customWidth="1"/>
    <col min="6" max="6" width="28.26953125" style="1" customWidth="1"/>
    <col min="7" max="7" width="55.54296875" style="1" customWidth="1"/>
    <col min="8" max="8" width="53.7265625" style="1" customWidth="1"/>
    <col min="9" max="9" width="2.54296875" style="1" customWidth="1"/>
    <col min="10" max="10" width="1.54296875" style="1" customWidth="1"/>
    <col min="11" max="16384" width="10.81640625" style="1"/>
  </cols>
  <sheetData>
    <row r="1" spans="2:15" ht="36" customHeight="1" x14ac:dyDescent="0.35">
      <c r="E1" s="65"/>
      <c r="F1" s="65"/>
      <c r="G1" s="480" t="s">
        <v>55</v>
      </c>
      <c r="H1" s="480"/>
      <c r="I1" s="480"/>
      <c r="J1" s="66"/>
      <c r="K1" s="66"/>
      <c r="L1" s="66"/>
      <c r="M1" s="66"/>
      <c r="N1" s="66"/>
      <c r="O1" s="66"/>
    </row>
    <row r="2" spans="2:15" ht="16.5" customHeight="1" x14ac:dyDescent="0.3">
      <c r="E2" s="65"/>
      <c r="F2" s="65"/>
      <c r="I2" s="38" t="s">
        <v>8</v>
      </c>
    </row>
    <row r="3" spans="2:15" ht="16.5" customHeight="1" x14ac:dyDescent="0.3">
      <c r="E3" s="65"/>
      <c r="F3" s="65"/>
      <c r="I3" s="39" t="s">
        <v>15</v>
      </c>
    </row>
    <row r="4" spans="2:15" ht="12" customHeight="1" x14ac:dyDescent="0.3">
      <c r="I4" s="40" t="s">
        <v>306</v>
      </c>
    </row>
    <row r="5" spans="2:15" ht="14.5" thickBot="1" x14ac:dyDescent="0.35"/>
    <row r="6" spans="2:15" ht="10" customHeight="1" x14ac:dyDescent="0.3">
      <c r="B6" s="67"/>
      <c r="C6" s="68"/>
      <c r="D6" s="68"/>
      <c r="E6" s="69"/>
      <c r="F6" s="69"/>
      <c r="G6" s="69"/>
      <c r="H6" s="69"/>
      <c r="I6" s="70"/>
    </row>
    <row r="7" spans="2:15" ht="26" customHeight="1" x14ac:dyDescent="0.3">
      <c r="B7" s="50"/>
      <c r="C7" s="525" t="s">
        <v>156</v>
      </c>
      <c r="D7" s="525"/>
      <c r="E7" s="525"/>
      <c r="F7" s="525"/>
      <c r="G7" s="525"/>
      <c r="H7" s="525"/>
      <c r="I7" s="58"/>
    </row>
    <row r="8" spans="2:15" ht="10" customHeight="1" x14ac:dyDescent="0.3">
      <c r="B8" s="50"/>
      <c r="E8" s="71"/>
      <c r="I8" s="58"/>
    </row>
    <row r="9" spans="2:15" ht="22" customHeight="1" x14ac:dyDescent="0.3">
      <c r="B9" s="50"/>
      <c r="C9" s="526" t="s">
        <v>95</v>
      </c>
      <c r="D9" s="526"/>
      <c r="E9" s="526"/>
      <c r="F9" s="526"/>
      <c r="G9" s="526"/>
      <c r="H9" s="526"/>
      <c r="I9" s="58"/>
    </row>
    <row r="10" spans="2:15" ht="20" customHeight="1" x14ac:dyDescent="0.3">
      <c r="B10" s="50"/>
      <c r="C10" s="527" t="s">
        <v>193</v>
      </c>
      <c r="D10" s="527"/>
      <c r="E10" s="527"/>
      <c r="F10" s="527"/>
      <c r="G10" s="527"/>
      <c r="H10" s="527"/>
      <c r="I10" s="58"/>
    </row>
    <row r="11" spans="2:15" ht="20" customHeight="1" x14ac:dyDescent="0.3">
      <c r="B11" s="50"/>
      <c r="C11" s="527" t="s">
        <v>194</v>
      </c>
      <c r="D11" s="527"/>
      <c r="E11" s="527"/>
      <c r="F11" s="527"/>
      <c r="G11" s="527"/>
      <c r="H11" s="527"/>
      <c r="I11" s="58"/>
    </row>
    <row r="12" spans="2:15" ht="10" customHeight="1" x14ac:dyDescent="0.3">
      <c r="B12" s="50"/>
      <c r="C12" s="72"/>
      <c r="E12" s="71"/>
      <c r="I12" s="58"/>
    </row>
    <row r="13" spans="2:15" ht="64.5" customHeight="1" x14ac:dyDescent="0.3">
      <c r="B13" s="50"/>
      <c r="C13" s="73" t="s">
        <v>227</v>
      </c>
      <c r="D13" s="73" t="s">
        <v>228</v>
      </c>
      <c r="E13" s="74" t="s">
        <v>89</v>
      </c>
      <c r="F13" s="74" t="s">
        <v>92</v>
      </c>
      <c r="G13" s="75" t="s">
        <v>76</v>
      </c>
      <c r="H13" s="56" t="s">
        <v>148</v>
      </c>
      <c r="I13" s="58"/>
    </row>
    <row r="14" spans="2:15" ht="18" customHeight="1" x14ac:dyDescent="0.3">
      <c r="B14" s="50"/>
      <c r="C14" s="30"/>
      <c r="D14" s="30"/>
      <c r="E14" s="21"/>
      <c r="F14" s="21"/>
      <c r="G14" s="21"/>
      <c r="H14" s="22"/>
      <c r="I14" s="58"/>
    </row>
    <row r="15" spans="2:15" ht="18" customHeight="1" x14ac:dyDescent="0.3">
      <c r="B15" s="50"/>
      <c r="C15" s="30"/>
      <c r="D15" s="30"/>
      <c r="E15" s="21"/>
      <c r="F15" s="21"/>
      <c r="G15" s="21"/>
      <c r="H15" s="22"/>
      <c r="I15" s="58"/>
    </row>
    <row r="16" spans="2:15" ht="18" customHeight="1" x14ac:dyDescent="0.3">
      <c r="B16" s="50"/>
      <c r="C16" s="30"/>
      <c r="D16" s="30"/>
      <c r="E16" s="21"/>
      <c r="F16" s="21"/>
      <c r="G16" s="21"/>
      <c r="H16" s="22"/>
      <c r="I16" s="58"/>
    </row>
    <row r="17" spans="2:9" ht="18" customHeight="1" x14ac:dyDescent="0.3">
      <c r="B17" s="50"/>
      <c r="C17" s="30"/>
      <c r="D17" s="30"/>
      <c r="E17" s="21"/>
      <c r="F17" s="21"/>
      <c r="G17" s="21"/>
      <c r="H17" s="22"/>
      <c r="I17" s="58"/>
    </row>
    <row r="18" spans="2:9" ht="18" customHeight="1" x14ac:dyDescent="0.3">
      <c r="B18" s="50"/>
      <c r="C18" s="30"/>
      <c r="D18" s="30"/>
      <c r="E18" s="21"/>
      <c r="F18" s="21"/>
      <c r="G18" s="21"/>
      <c r="H18" s="22"/>
      <c r="I18" s="58"/>
    </row>
    <row r="19" spans="2:9" ht="18" customHeight="1" x14ac:dyDescent="0.3">
      <c r="B19" s="50"/>
      <c r="C19" s="30"/>
      <c r="D19" s="30"/>
      <c r="E19" s="21"/>
      <c r="F19" s="21"/>
      <c r="G19" s="21"/>
      <c r="H19" s="22"/>
      <c r="I19" s="58"/>
    </row>
    <row r="20" spans="2:9" ht="18" customHeight="1" x14ac:dyDescent="0.3">
      <c r="B20" s="50"/>
      <c r="C20" s="30"/>
      <c r="D20" s="30"/>
      <c r="E20" s="21"/>
      <c r="F20" s="21"/>
      <c r="G20" s="21"/>
      <c r="H20" s="22"/>
      <c r="I20" s="58"/>
    </row>
    <row r="21" spans="2:9" ht="18" customHeight="1" x14ac:dyDescent="0.3">
      <c r="B21" s="50"/>
      <c r="C21" s="30"/>
      <c r="D21" s="30"/>
      <c r="E21" s="21"/>
      <c r="F21" s="21"/>
      <c r="G21" s="21"/>
      <c r="H21" s="22"/>
      <c r="I21" s="58"/>
    </row>
    <row r="22" spans="2:9" ht="18" customHeight="1" x14ac:dyDescent="0.3">
      <c r="B22" s="50"/>
      <c r="C22" s="30"/>
      <c r="D22" s="30"/>
      <c r="E22" s="21"/>
      <c r="F22" s="21"/>
      <c r="G22" s="21"/>
      <c r="H22" s="22"/>
      <c r="I22" s="58"/>
    </row>
    <row r="23" spans="2:9" ht="18" customHeight="1" x14ac:dyDescent="0.3">
      <c r="B23" s="50"/>
      <c r="C23" s="30"/>
      <c r="D23" s="30"/>
      <c r="E23" s="21"/>
      <c r="F23" s="21"/>
      <c r="G23" s="21"/>
      <c r="H23" s="22"/>
      <c r="I23" s="58"/>
    </row>
    <row r="24" spans="2:9" ht="18" customHeight="1" x14ac:dyDescent="0.3">
      <c r="B24" s="50"/>
      <c r="C24" s="30"/>
      <c r="D24" s="30"/>
      <c r="E24" s="21"/>
      <c r="F24" s="21"/>
      <c r="G24" s="21"/>
      <c r="H24" s="22"/>
      <c r="I24" s="58"/>
    </row>
    <row r="25" spans="2:9" ht="18" customHeight="1" x14ac:dyDescent="0.3">
      <c r="B25" s="50"/>
      <c r="C25" s="30"/>
      <c r="D25" s="30"/>
      <c r="E25" s="21"/>
      <c r="F25" s="21"/>
      <c r="G25" s="21"/>
      <c r="H25" s="22"/>
      <c r="I25" s="58"/>
    </row>
    <row r="26" spans="2:9" ht="18" customHeight="1" x14ac:dyDescent="0.3">
      <c r="B26" s="50"/>
      <c r="C26" s="30"/>
      <c r="D26" s="30"/>
      <c r="E26" s="21"/>
      <c r="F26" s="21"/>
      <c r="G26" s="21"/>
      <c r="H26" s="22"/>
      <c r="I26" s="58"/>
    </row>
    <row r="27" spans="2:9" ht="18" customHeight="1" x14ac:dyDescent="0.3">
      <c r="B27" s="50"/>
      <c r="C27" s="30"/>
      <c r="D27" s="30"/>
      <c r="E27" s="21"/>
      <c r="F27" s="21"/>
      <c r="G27" s="21"/>
      <c r="H27" s="22"/>
      <c r="I27" s="58"/>
    </row>
    <row r="28" spans="2:9" ht="18" customHeight="1" x14ac:dyDescent="0.3">
      <c r="B28" s="50"/>
      <c r="C28" s="30"/>
      <c r="D28" s="30"/>
      <c r="E28" s="21"/>
      <c r="F28" s="21"/>
      <c r="G28" s="21"/>
      <c r="H28" s="22"/>
      <c r="I28" s="58"/>
    </row>
    <row r="29" spans="2:9" ht="18" customHeight="1" x14ac:dyDescent="0.3">
      <c r="B29" s="50"/>
      <c r="C29" s="30"/>
      <c r="D29" s="30"/>
      <c r="E29" s="21"/>
      <c r="F29" s="21"/>
      <c r="G29" s="21"/>
      <c r="H29" s="22"/>
      <c r="I29" s="58"/>
    </row>
    <row r="30" spans="2:9" ht="18" customHeight="1" x14ac:dyDescent="0.3">
      <c r="B30" s="50"/>
      <c r="C30" s="30"/>
      <c r="D30" s="30"/>
      <c r="E30" s="21"/>
      <c r="F30" s="21"/>
      <c r="G30" s="21"/>
      <c r="H30" s="22"/>
      <c r="I30" s="58"/>
    </row>
    <row r="31" spans="2:9" ht="18" customHeight="1" x14ac:dyDescent="0.3">
      <c r="B31" s="50"/>
      <c r="C31" s="30"/>
      <c r="D31" s="30"/>
      <c r="E31" s="21"/>
      <c r="F31" s="21"/>
      <c r="G31" s="21"/>
      <c r="H31" s="22"/>
      <c r="I31" s="58"/>
    </row>
    <row r="32" spans="2:9" ht="18" customHeight="1" x14ac:dyDescent="0.3">
      <c r="B32" s="50"/>
      <c r="C32" s="30"/>
      <c r="D32" s="30"/>
      <c r="E32" s="21"/>
      <c r="F32" s="21"/>
      <c r="G32" s="21"/>
      <c r="H32" s="22"/>
      <c r="I32" s="58"/>
    </row>
    <row r="33" spans="2:9" ht="18" customHeight="1" x14ac:dyDescent="0.3">
      <c r="B33" s="50"/>
      <c r="C33" s="30"/>
      <c r="D33" s="30"/>
      <c r="E33" s="21"/>
      <c r="F33" s="21"/>
      <c r="G33" s="21"/>
      <c r="H33" s="22"/>
      <c r="I33" s="58"/>
    </row>
    <row r="34" spans="2:9" ht="18" customHeight="1" x14ac:dyDescent="0.3">
      <c r="B34" s="50"/>
      <c r="C34" s="30"/>
      <c r="D34" s="30"/>
      <c r="E34" s="21"/>
      <c r="F34" s="21"/>
      <c r="G34" s="21"/>
      <c r="H34" s="22"/>
      <c r="I34" s="58"/>
    </row>
    <row r="35" spans="2:9" ht="18" customHeight="1" x14ac:dyDescent="0.3">
      <c r="B35" s="50"/>
      <c r="C35" s="30"/>
      <c r="D35" s="30"/>
      <c r="E35" s="21"/>
      <c r="F35" s="21"/>
      <c r="G35" s="21"/>
      <c r="H35" s="22"/>
      <c r="I35" s="58"/>
    </row>
    <row r="36" spans="2:9" ht="18" customHeight="1" x14ac:dyDescent="0.3">
      <c r="B36" s="50"/>
      <c r="C36" s="30"/>
      <c r="D36" s="30"/>
      <c r="E36" s="21"/>
      <c r="F36" s="21"/>
      <c r="G36" s="21"/>
      <c r="H36" s="22"/>
      <c r="I36" s="58"/>
    </row>
    <row r="37" spans="2:9" ht="18" customHeight="1" x14ac:dyDescent="0.3">
      <c r="B37" s="50"/>
      <c r="C37" s="30"/>
      <c r="D37" s="30"/>
      <c r="E37" s="21"/>
      <c r="F37" s="21"/>
      <c r="G37" s="21"/>
      <c r="H37" s="22"/>
      <c r="I37" s="58"/>
    </row>
    <row r="38" spans="2:9" ht="18" customHeight="1" x14ac:dyDescent="0.3">
      <c r="B38" s="50"/>
      <c r="C38" s="30"/>
      <c r="D38" s="30"/>
      <c r="E38" s="21"/>
      <c r="F38" s="21"/>
      <c r="G38" s="21"/>
      <c r="H38" s="22"/>
      <c r="I38" s="58"/>
    </row>
    <row r="39" spans="2:9" ht="18" customHeight="1" x14ac:dyDescent="0.3">
      <c r="B39" s="50"/>
      <c r="C39" s="30"/>
      <c r="D39" s="30"/>
      <c r="E39" s="21"/>
      <c r="F39" s="21"/>
      <c r="G39" s="21"/>
      <c r="H39" s="22"/>
      <c r="I39" s="58"/>
    </row>
    <row r="40" spans="2:9" ht="18" customHeight="1" x14ac:dyDescent="0.3">
      <c r="B40" s="50"/>
      <c r="C40" s="30"/>
      <c r="D40" s="30"/>
      <c r="E40" s="21"/>
      <c r="F40" s="21"/>
      <c r="G40" s="21"/>
      <c r="H40" s="22"/>
      <c r="I40" s="58"/>
    </row>
    <row r="41" spans="2:9" ht="18" customHeight="1" x14ac:dyDescent="0.3">
      <c r="B41" s="50"/>
      <c r="C41" s="30"/>
      <c r="D41" s="30"/>
      <c r="E41" s="21"/>
      <c r="F41" s="21"/>
      <c r="G41" s="21"/>
      <c r="H41" s="22"/>
      <c r="I41" s="58"/>
    </row>
    <row r="42" spans="2:9" ht="18" customHeight="1" x14ac:dyDescent="0.3">
      <c r="B42" s="50"/>
      <c r="C42" s="30"/>
      <c r="D42" s="30"/>
      <c r="E42" s="21"/>
      <c r="F42" s="21"/>
      <c r="G42" s="21"/>
      <c r="H42" s="22"/>
      <c r="I42" s="58"/>
    </row>
    <row r="43" spans="2:9" ht="18" customHeight="1" x14ac:dyDescent="0.3">
      <c r="B43" s="50"/>
      <c r="C43" s="30"/>
      <c r="D43" s="30"/>
      <c r="E43" s="21"/>
      <c r="F43" s="21"/>
      <c r="G43" s="21"/>
      <c r="H43" s="22"/>
      <c r="I43" s="58"/>
    </row>
    <row r="44" spans="2:9" ht="18" customHeight="1" x14ac:dyDescent="0.3">
      <c r="B44" s="50"/>
      <c r="C44" s="30"/>
      <c r="D44" s="30"/>
      <c r="E44" s="21"/>
      <c r="F44" s="21"/>
      <c r="G44" s="21"/>
      <c r="H44" s="22"/>
      <c r="I44" s="58"/>
    </row>
    <row r="45" spans="2:9" ht="18" customHeight="1" x14ac:dyDescent="0.3">
      <c r="B45" s="50"/>
      <c r="C45" s="30"/>
      <c r="D45" s="30"/>
      <c r="E45" s="21"/>
      <c r="F45" s="21"/>
      <c r="G45" s="21"/>
      <c r="H45" s="22"/>
      <c r="I45" s="58"/>
    </row>
    <row r="46" spans="2:9" ht="18" customHeight="1" x14ac:dyDescent="0.3">
      <c r="B46" s="50"/>
      <c r="C46" s="30"/>
      <c r="D46" s="30"/>
      <c r="E46" s="21"/>
      <c r="F46" s="21"/>
      <c r="G46" s="21"/>
      <c r="H46" s="22"/>
      <c r="I46" s="58"/>
    </row>
    <row r="47" spans="2:9" ht="18" customHeight="1" x14ac:dyDescent="0.3">
      <c r="B47" s="50"/>
      <c r="C47" s="30"/>
      <c r="D47" s="30"/>
      <c r="E47" s="21"/>
      <c r="F47" s="21"/>
      <c r="G47" s="21"/>
      <c r="H47" s="22"/>
      <c r="I47" s="58"/>
    </row>
    <row r="48" spans="2:9" ht="18" customHeight="1" x14ac:dyDescent="0.3">
      <c r="B48" s="50"/>
      <c r="C48" s="30"/>
      <c r="D48" s="30"/>
      <c r="E48" s="21"/>
      <c r="F48" s="21"/>
      <c r="G48" s="21"/>
      <c r="H48" s="22"/>
      <c r="I48" s="58"/>
    </row>
    <row r="49" spans="2:9" ht="18" customHeight="1" x14ac:dyDescent="0.3">
      <c r="B49" s="50"/>
      <c r="C49" s="30"/>
      <c r="D49" s="30"/>
      <c r="E49" s="21"/>
      <c r="F49" s="21"/>
      <c r="G49" s="21"/>
      <c r="H49" s="22"/>
      <c r="I49" s="58"/>
    </row>
    <row r="50" spans="2:9" ht="18" customHeight="1" x14ac:dyDescent="0.3">
      <c r="B50" s="50"/>
      <c r="C50" s="30"/>
      <c r="D50" s="30"/>
      <c r="E50" s="21"/>
      <c r="F50" s="21"/>
      <c r="G50" s="21"/>
      <c r="H50" s="22"/>
      <c r="I50" s="58"/>
    </row>
    <row r="51" spans="2:9" ht="18" customHeight="1" x14ac:dyDescent="0.3">
      <c r="B51" s="50"/>
      <c r="C51" s="30"/>
      <c r="D51" s="30"/>
      <c r="E51" s="21"/>
      <c r="F51" s="21"/>
      <c r="G51" s="21"/>
      <c r="H51" s="22"/>
      <c r="I51" s="58"/>
    </row>
    <row r="52" spans="2:9" ht="18" customHeight="1" x14ac:dyDescent="0.3">
      <c r="B52" s="50"/>
      <c r="C52" s="30"/>
      <c r="D52" s="30"/>
      <c r="E52" s="21"/>
      <c r="F52" s="21"/>
      <c r="G52" s="21"/>
      <c r="H52" s="22"/>
      <c r="I52" s="58"/>
    </row>
    <row r="53" spans="2:9" ht="18" customHeight="1" x14ac:dyDescent="0.3">
      <c r="B53" s="50"/>
      <c r="C53" s="30"/>
      <c r="D53" s="30"/>
      <c r="E53" s="21"/>
      <c r="F53" s="21"/>
      <c r="G53" s="21"/>
      <c r="H53" s="22"/>
      <c r="I53" s="58"/>
    </row>
    <row r="54" spans="2:9" ht="18" customHeight="1" x14ac:dyDescent="0.3">
      <c r="B54" s="50"/>
      <c r="C54" s="30"/>
      <c r="D54" s="30"/>
      <c r="E54" s="21"/>
      <c r="F54" s="21"/>
      <c r="G54" s="21"/>
      <c r="H54" s="22"/>
      <c r="I54" s="58"/>
    </row>
    <row r="55" spans="2:9" ht="18" customHeight="1" x14ac:dyDescent="0.3">
      <c r="B55" s="50"/>
      <c r="C55" s="30"/>
      <c r="D55" s="30"/>
      <c r="E55" s="21"/>
      <c r="F55" s="21"/>
      <c r="G55" s="21"/>
      <c r="H55" s="22"/>
      <c r="I55" s="58"/>
    </row>
    <row r="56" spans="2:9" ht="18" customHeight="1" x14ac:dyDescent="0.3">
      <c r="B56" s="50"/>
      <c r="C56" s="30"/>
      <c r="D56" s="30"/>
      <c r="E56" s="21"/>
      <c r="F56" s="21"/>
      <c r="G56" s="21"/>
      <c r="H56" s="22"/>
      <c r="I56" s="58"/>
    </row>
    <row r="57" spans="2:9" ht="18" customHeight="1" x14ac:dyDescent="0.3">
      <c r="B57" s="50"/>
      <c r="C57" s="30"/>
      <c r="D57" s="30"/>
      <c r="E57" s="21"/>
      <c r="F57" s="21"/>
      <c r="G57" s="21"/>
      <c r="H57" s="22"/>
      <c r="I57" s="58"/>
    </row>
    <row r="58" spans="2:9" ht="18" customHeight="1" x14ac:dyDescent="0.3">
      <c r="B58" s="50"/>
      <c r="C58" s="30"/>
      <c r="D58" s="30"/>
      <c r="E58" s="21"/>
      <c r="F58" s="21"/>
      <c r="G58" s="21"/>
      <c r="H58" s="22"/>
      <c r="I58" s="58"/>
    </row>
    <row r="59" spans="2:9" ht="18" customHeight="1" x14ac:dyDescent="0.3">
      <c r="B59" s="50"/>
      <c r="C59" s="30"/>
      <c r="D59" s="30"/>
      <c r="E59" s="21"/>
      <c r="F59" s="21"/>
      <c r="G59" s="21"/>
      <c r="H59" s="22"/>
      <c r="I59" s="58"/>
    </row>
    <row r="60" spans="2:9" ht="18" customHeight="1" x14ac:dyDescent="0.3">
      <c r="B60" s="50"/>
      <c r="C60" s="30"/>
      <c r="D60" s="30"/>
      <c r="E60" s="21"/>
      <c r="F60" s="21"/>
      <c r="G60" s="21"/>
      <c r="H60" s="22"/>
      <c r="I60" s="58"/>
    </row>
    <row r="61" spans="2:9" ht="18" customHeight="1" x14ac:dyDescent="0.3">
      <c r="B61" s="50"/>
      <c r="C61" s="30"/>
      <c r="D61" s="30"/>
      <c r="E61" s="21"/>
      <c r="F61" s="21"/>
      <c r="G61" s="21"/>
      <c r="H61" s="22"/>
      <c r="I61" s="58"/>
    </row>
    <row r="62" spans="2:9" ht="18" customHeight="1" x14ac:dyDescent="0.3">
      <c r="B62" s="50"/>
      <c r="C62" s="30"/>
      <c r="D62" s="30"/>
      <c r="E62" s="21"/>
      <c r="F62" s="21"/>
      <c r="G62" s="21"/>
      <c r="H62" s="22"/>
      <c r="I62" s="58"/>
    </row>
    <row r="63" spans="2:9" ht="18" customHeight="1" x14ac:dyDescent="0.3">
      <c r="B63" s="50"/>
      <c r="C63" s="30"/>
      <c r="D63" s="30"/>
      <c r="E63" s="21"/>
      <c r="F63" s="21"/>
      <c r="G63" s="21"/>
      <c r="H63" s="22"/>
      <c r="I63" s="58"/>
    </row>
    <row r="64" spans="2:9" ht="10" customHeight="1" thickBot="1" x14ac:dyDescent="0.35">
      <c r="B64" s="76"/>
      <c r="C64" s="77"/>
      <c r="D64" s="77"/>
      <c r="E64" s="78"/>
      <c r="F64" s="78"/>
      <c r="G64" s="78"/>
      <c r="H64" s="78"/>
      <c r="I64" s="79"/>
    </row>
    <row r="66" spans="8:10" ht="15.5" x14ac:dyDescent="0.3">
      <c r="H66" s="522" t="s">
        <v>105</v>
      </c>
      <c r="I66" s="523"/>
      <c r="J66" s="524"/>
    </row>
  </sheetData>
  <sheetProtection algorithmName="SHA-512" hashValue="03WQ4pGGU7zkrtVxui24E0fywBm01uu6Se+/N1ZEv6T6s8cgcHNdbX4YUUfHNla/4bAT/hYDTLHgVUGzoUXhXQ==" saltValue="sZbg8+p5pFWGiPXvwqNvmw==" spinCount="100000" sheet="1" objects="1" scenarios="1" formatRows="0"/>
  <mergeCells count="6">
    <mergeCell ref="G1:I1"/>
    <mergeCell ref="H66:J66"/>
    <mergeCell ref="C7:H7"/>
    <mergeCell ref="C9:H9"/>
    <mergeCell ref="C10:H10"/>
    <mergeCell ref="C11:H11"/>
  </mergeCells>
  <dataValidations count="1">
    <dataValidation allowBlank="1" showInputMessage="1" showErrorMessage="1" prompt="Entrer la date comme suit: _x000a_aaaa-mm-jj" sqref="C14:D63" xr:uid="{13B99696-158F-400B-8CDB-879FC7F265D8}"/>
  </dataValidations>
  <hyperlinks>
    <hyperlink ref="H66" location="Rapport_Final!C7" display="retour au rapport final" xr:uid="{88A0E9B5-4EB1-49EA-8D25-B57C5CA0CAAE}"/>
    <hyperlink ref="C11:H11" location="Formulaire_Demande!C121" display="2. Retourner au Formulaire_Demande cliquer ici" xr:uid="{10BF28D1-1A4A-4F99-AA98-9F4DAD2BCD77}"/>
    <hyperlink ref="H66:J66" location="Rapport_Final!D17" display="accès rapide au rapport final" xr:uid="{9B32ACAF-2535-4921-9E4F-E9CC2358F6B6}"/>
  </hyperlinks>
  <pageMargins left="0.25" right="0.25" top="0.75" bottom="0.75" header="0.3" footer="0.3"/>
  <pageSetup paperSize="3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8D4B5-C0DA-416F-B92F-CA734EFF2E47}">
  <sheetPr codeName="Feuil2">
    <tabColor theme="4" tint="0.79998168889431442"/>
  </sheetPr>
  <dimension ref="A1:W25"/>
  <sheetViews>
    <sheetView showGridLines="0" workbookViewId="0">
      <selection activeCell="C7" sqref="C7:S7"/>
    </sheetView>
  </sheetViews>
  <sheetFormatPr baseColWidth="10" defaultRowHeight="14.5" x14ac:dyDescent="0.35"/>
  <cols>
    <col min="1" max="1" width="1.54296875" style="1" customWidth="1"/>
    <col min="2" max="2" width="2.54296875" style="1" customWidth="1"/>
    <col min="3" max="3" width="32.54296875" style="37" customWidth="1"/>
    <col min="4" max="6" width="12.6328125" style="2" customWidth="1"/>
    <col min="7" max="7" width="11.54296875" style="2" customWidth="1"/>
    <col min="8" max="10" width="12.6328125" style="81" customWidth="1"/>
    <col min="11" max="11" width="11.54296875" style="81" customWidth="1"/>
    <col min="12" max="14" width="12.6328125" style="2" customWidth="1"/>
    <col min="15" max="15" width="11.54296875" style="2" customWidth="1"/>
    <col min="16" max="18" width="12.6328125" style="81" customWidth="1"/>
    <col min="19" max="19" width="11.54296875" style="81" customWidth="1"/>
    <col min="20" max="21" width="2.54296875" style="1" customWidth="1"/>
    <col min="22" max="22" width="21" customWidth="1"/>
    <col min="23" max="23" width="69.453125" customWidth="1"/>
  </cols>
  <sheetData>
    <row r="1" spans="1:23" ht="41.5" customHeight="1" x14ac:dyDescent="0.35">
      <c r="D1" s="80"/>
      <c r="E1" s="80"/>
      <c r="F1" s="80"/>
      <c r="G1" s="80"/>
      <c r="H1" s="480" t="s">
        <v>55</v>
      </c>
      <c r="I1" s="480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66"/>
    </row>
    <row r="2" spans="1:23" ht="16.5" x14ac:dyDescent="0.35">
      <c r="T2" s="38" t="s">
        <v>8</v>
      </c>
    </row>
    <row r="3" spans="1:23" ht="16.5" x14ac:dyDescent="0.35">
      <c r="T3" s="39" t="s">
        <v>56</v>
      </c>
    </row>
    <row r="4" spans="1:23" ht="12" customHeight="1" x14ac:dyDescent="0.35">
      <c r="T4" s="40" t="s">
        <v>306</v>
      </c>
      <c r="U4" s="82"/>
    </row>
    <row r="5" spans="1:23" ht="15" thickBot="1" x14ac:dyDescent="0.4"/>
    <row r="6" spans="1:23" ht="10" customHeight="1" x14ac:dyDescent="0.35">
      <c r="B6" s="67"/>
      <c r="C6" s="43"/>
      <c r="D6" s="83"/>
      <c r="E6" s="83"/>
      <c r="F6" s="83"/>
      <c r="G6" s="83"/>
      <c r="H6" s="84"/>
      <c r="I6" s="84"/>
      <c r="J6" s="84"/>
      <c r="K6" s="84"/>
      <c r="L6" s="83"/>
      <c r="M6" s="83"/>
      <c r="N6" s="83"/>
      <c r="O6" s="83"/>
      <c r="P6" s="84"/>
      <c r="Q6" s="84"/>
      <c r="R6" s="84"/>
      <c r="S6" s="84"/>
      <c r="T6" s="70"/>
    </row>
    <row r="7" spans="1:23" ht="24" customHeight="1" x14ac:dyDescent="0.35">
      <c r="B7" s="50"/>
      <c r="C7" s="441" t="s">
        <v>123</v>
      </c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58"/>
    </row>
    <row r="8" spans="1:23" ht="22" customHeight="1" x14ac:dyDescent="0.35">
      <c r="B8" s="50"/>
      <c r="T8" s="58"/>
    </row>
    <row r="9" spans="1:23" ht="23" customHeight="1" x14ac:dyDescent="0.35">
      <c r="B9" s="50"/>
      <c r="C9" s="540" t="s">
        <v>267</v>
      </c>
      <c r="D9" s="540"/>
      <c r="E9" s="540"/>
      <c r="F9" s="539" t="str">
        <f>IF(Formulaire_Demande!F67="","",Formulaire_Demande!F67)</f>
        <v/>
      </c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8"/>
      <c r="W9" s="53"/>
    </row>
    <row r="10" spans="1:23" ht="16" customHeight="1" x14ac:dyDescent="0.35">
      <c r="B10" s="50"/>
      <c r="C10" s="85"/>
      <c r="D10" s="86"/>
      <c r="E10" s="86"/>
      <c r="F10" s="87"/>
      <c r="G10" s="87"/>
      <c r="H10" s="87"/>
      <c r="I10" s="87"/>
      <c r="J10" s="87"/>
      <c r="K10" s="87"/>
      <c r="L10" s="87"/>
      <c r="M10" s="87"/>
      <c r="N10" s="88"/>
      <c r="O10" s="88"/>
      <c r="P10" s="87"/>
      <c r="Q10" s="87"/>
      <c r="T10" s="58"/>
    </row>
    <row r="11" spans="1:23" ht="16" customHeight="1" x14ac:dyDescent="0.35">
      <c r="B11" s="50"/>
      <c r="C11" s="51"/>
      <c r="T11" s="58"/>
    </row>
    <row r="12" spans="1:23" ht="22" customHeight="1" x14ac:dyDescent="0.35">
      <c r="B12" s="50"/>
      <c r="C12" s="51"/>
      <c r="H12" s="541" t="s">
        <v>240</v>
      </c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3"/>
      <c r="T12" s="58"/>
    </row>
    <row r="13" spans="1:23" s="37" customFormat="1" ht="22" customHeight="1" x14ac:dyDescent="0.35">
      <c r="B13" s="44"/>
      <c r="C13" s="531" t="s">
        <v>149</v>
      </c>
      <c r="D13" s="534" t="s">
        <v>81</v>
      </c>
      <c r="E13" s="534"/>
      <c r="F13" s="534"/>
      <c r="G13" s="535"/>
      <c r="H13" s="544" t="s">
        <v>78</v>
      </c>
      <c r="I13" s="544"/>
      <c r="J13" s="544"/>
      <c r="K13" s="544"/>
      <c r="L13" s="544" t="s">
        <v>79</v>
      </c>
      <c r="M13" s="544"/>
      <c r="N13" s="544"/>
      <c r="O13" s="544"/>
      <c r="P13" s="544" t="s">
        <v>80</v>
      </c>
      <c r="Q13" s="544"/>
      <c r="R13" s="544"/>
      <c r="S13" s="544"/>
      <c r="T13" s="49"/>
      <c r="W13" s="89"/>
    </row>
    <row r="14" spans="1:23" ht="22" customHeight="1" x14ac:dyDescent="0.35">
      <c r="A14" s="37"/>
      <c r="B14" s="44"/>
      <c r="C14" s="532"/>
      <c r="D14" s="536"/>
      <c r="E14" s="536"/>
      <c r="F14" s="536"/>
      <c r="G14" s="537"/>
      <c r="H14" s="545"/>
      <c r="I14" s="546"/>
      <c r="J14" s="546"/>
      <c r="K14" s="547"/>
      <c r="L14" s="545"/>
      <c r="M14" s="546"/>
      <c r="N14" s="546"/>
      <c r="O14" s="547"/>
      <c r="P14" s="545"/>
      <c r="Q14" s="546"/>
      <c r="R14" s="546"/>
      <c r="S14" s="547"/>
      <c r="T14" s="49"/>
      <c r="U14" s="37"/>
      <c r="W14" s="89"/>
    </row>
    <row r="15" spans="1:23" s="51" customFormat="1" ht="51.65" customHeight="1" x14ac:dyDescent="0.35">
      <c r="B15" s="90"/>
      <c r="C15" s="533"/>
      <c r="D15" s="91" t="s">
        <v>57</v>
      </c>
      <c r="E15" s="92" t="s">
        <v>152</v>
      </c>
      <c r="F15" s="93" t="s">
        <v>5</v>
      </c>
      <c r="G15" s="57" t="s">
        <v>108</v>
      </c>
      <c r="H15" s="92" t="s">
        <v>57</v>
      </c>
      <c r="I15" s="92" t="s">
        <v>152</v>
      </c>
      <c r="J15" s="93" t="s">
        <v>5</v>
      </c>
      <c r="K15" s="57" t="s">
        <v>108</v>
      </c>
      <c r="L15" s="92" t="s">
        <v>57</v>
      </c>
      <c r="M15" s="92" t="s">
        <v>152</v>
      </c>
      <c r="N15" s="93" t="s">
        <v>5</v>
      </c>
      <c r="O15" s="57" t="s">
        <v>108</v>
      </c>
      <c r="P15" s="92" t="s">
        <v>57</v>
      </c>
      <c r="Q15" s="92" t="s">
        <v>152</v>
      </c>
      <c r="R15" s="93" t="s">
        <v>5</v>
      </c>
      <c r="S15" s="57" t="s">
        <v>108</v>
      </c>
      <c r="T15" s="94"/>
      <c r="W15" s="89"/>
    </row>
    <row r="16" spans="1:23" s="1" customFormat="1" ht="44.15" customHeight="1" x14ac:dyDescent="0.3">
      <c r="B16" s="50"/>
      <c r="C16" s="95" t="s">
        <v>58</v>
      </c>
      <c r="D16" s="12"/>
      <c r="E16" s="12"/>
      <c r="F16" s="13"/>
      <c r="G16" s="20" t="str">
        <f>IF(F16="","",(F16-D16)/D16)</f>
        <v/>
      </c>
      <c r="H16" s="12"/>
      <c r="I16" s="12"/>
      <c r="J16" s="13"/>
      <c r="K16" s="20" t="str">
        <f>IF(J16="","",(J16-H16)/H16)</f>
        <v/>
      </c>
      <c r="L16" s="12"/>
      <c r="M16" s="12"/>
      <c r="N16" s="13"/>
      <c r="O16" s="20" t="str">
        <f>IF(N16="","",(N16-L16)/L16)</f>
        <v/>
      </c>
      <c r="P16" s="12"/>
      <c r="Q16" s="12"/>
      <c r="R16" s="13"/>
      <c r="S16" s="20" t="str">
        <f>IF(R16="","",(R16-P16)/P16)</f>
        <v/>
      </c>
      <c r="T16" s="58"/>
      <c r="W16" s="37"/>
    </row>
    <row r="17" spans="2:23" s="1" customFormat="1" ht="44.15" customHeight="1" x14ac:dyDescent="0.3">
      <c r="B17" s="50"/>
      <c r="C17" s="95" t="s">
        <v>59</v>
      </c>
      <c r="D17" s="12"/>
      <c r="E17" s="12"/>
      <c r="F17" s="13"/>
      <c r="G17" s="20" t="str">
        <f t="shared" ref="G17:G21" si="0">IF(F17="","",(F17-D17)/D17)</f>
        <v/>
      </c>
      <c r="H17" s="12"/>
      <c r="I17" s="12"/>
      <c r="J17" s="13"/>
      <c r="K17" s="20" t="str">
        <f t="shared" ref="K17:K18" si="1">IF(J17="","",(J17-H17)/H17)</f>
        <v/>
      </c>
      <c r="L17" s="12"/>
      <c r="M17" s="12"/>
      <c r="N17" s="13"/>
      <c r="O17" s="20" t="str">
        <f t="shared" ref="O17:O18" si="2">IF(N17="","",(N17-L17)/L17)</f>
        <v/>
      </c>
      <c r="P17" s="12"/>
      <c r="Q17" s="12"/>
      <c r="R17" s="13"/>
      <c r="S17" s="20" t="str">
        <f t="shared" ref="S17:S18" si="3">IF(R17="","",(R17-P17)/P17)</f>
        <v/>
      </c>
      <c r="T17" s="58"/>
      <c r="W17" s="37"/>
    </row>
    <row r="18" spans="2:23" s="1" customFormat="1" ht="44.15" customHeight="1" x14ac:dyDescent="0.3">
      <c r="B18" s="50"/>
      <c r="C18" s="95" t="s">
        <v>150</v>
      </c>
      <c r="D18" s="12"/>
      <c r="E18" s="12"/>
      <c r="F18" s="13"/>
      <c r="G18" s="20" t="str">
        <f t="shared" si="0"/>
        <v/>
      </c>
      <c r="H18" s="12"/>
      <c r="I18" s="12"/>
      <c r="J18" s="13"/>
      <c r="K18" s="20" t="str">
        <f t="shared" si="1"/>
        <v/>
      </c>
      <c r="L18" s="12"/>
      <c r="M18" s="12"/>
      <c r="N18" s="13"/>
      <c r="O18" s="20" t="str">
        <f t="shared" si="2"/>
        <v/>
      </c>
      <c r="P18" s="12"/>
      <c r="Q18" s="12"/>
      <c r="R18" s="13"/>
      <c r="S18" s="20" t="str">
        <f t="shared" si="3"/>
        <v/>
      </c>
      <c r="T18" s="58"/>
      <c r="W18" s="37"/>
    </row>
    <row r="19" spans="2:23" s="1" customFormat="1" ht="44.15" customHeight="1" x14ac:dyDescent="0.3">
      <c r="B19" s="50"/>
      <c r="C19" s="95" t="s">
        <v>70</v>
      </c>
      <c r="D19" s="14"/>
      <c r="E19" s="14"/>
      <c r="F19" s="305"/>
      <c r="G19" s="306"/>
      <c r="H19" s="14"/>
      <c r="I19" s="14"/>
      <c r="J19" s="305"/>
      <c r="K19" s="306"/>
      <c r="L19" s="14"/>
      <c r="M19" s="14"/>
      <c r="N19" s="305"/>
      <c r="O19" s="306"/>
      <c r="P19" s="14"/>
      <c r="Q19" s="14"/>
      <c r="R19" s="305"/>
      <c r="S19" s="306"/>
      <c r="T19" s="58"/>
      <c r="W19" s="51"/>
    </row>
    <row r="20" spans="2:23" s="1" customFormat="1" ht="44.15" customHeight="1" x14ac:dyDescent="0.3">
      <c r="B20" s="50"/>
      <c r="C20" s="95" t="s">
        <v>110</v>
      </c>
      <c r="D20" s="14"/>
      <c r="E20" s="14"/>
      <c r="F20" s="305"/>
      <c r="G20" s="307"/>
      <c r="H20" s="14"/>
      <c r="I20" s="14"/>
      <c r="J20" s="305"/>
      <c r="K20" s="306"/>
      <c r="L20" s="14"/>
      <c r="M20" s="14"/>
      <c r="N20" s="305"/>
      <c r="O20" s="306"/>
      <c r="P20" s="14"/>
      <c r="Q20" s="14"/>
      <c r="R20" s="305"/>
      <c r="S20" s="306"/>
      <c r="T20" s="58"/>
    </row>
    <row r="21" spans="2:23" s="1" customFormat="1" ht="44.15" customHeight="1" x14ac:dyDescent="0.3">
      <c r="B21" s="50"/>
      <c r="C21" s="95" t="s">
        <v>60</v>
      </c>
      <c r="D21" s="12"/>
      <c r="E21" s="12"/>
      <c r="F21" s="13"/>
      <c r="G21" s="20" t="str">
        <f t="shared" si="0"/>
        <v/>
      </c>
      <c r="H21" s="12"/>
      <c r="I21" s="12"/>
      <c r="J21" s="13"/>
      <c r="K21" s="20" t="str">
        <f t="shared" ref="K21" si="4">IF(J21="","",(J21-H21)/H21)</f>
        <v/>
      </c>
      <c r="L21" s="12"/>
      <c r="M21" s="12"/>
      <c r="N21" s="13"/>
      <c r="O21" s="20" t="str">
        <f t="shared" ref="O21" si="5">IF(N21="","",(N21-L21)/L21)</f>
        <v/>
      </c>
      <c r="P21" s="12"/>
      <c r="Q21" s="12"/>
      <c r="R21" s="13"/>
      <c r="S21" s="20" t="str">
        <f t="shared" ref="S21" si="6">IF(R21="","",(R21-P21)/P21)</f>
        <v/>
      </c>
      <c r="T21" s="58"/>
    </row>
    <row r="22" spans="2:23" ht="10" customHeight="1" thickBot="1" x14ac:dyDescent="0.4">
      <c r="B22" s="76"/>
      <c r="C22" s="96"/>
      <c r="D22" s="97"/>
      <c r="E22" s="97"/>
      <c r="F22" s="98"/>
      <c r="G22" s="98"/>
      <c r="H22" s="99"/>
      <c r="I22" s="99"/>
      <c r="J22" s="99"/>
      <c r="K22" s="99"/>
      <c r="L22" s="98"/>
      <c r="M22" s="98"/>
      <c r="N22" s="98"/>
      <c r="O22" s="98"/>
      <c r="P22" s="99"/>
      <c r="Q22" s="99"/>
      <c r="R22" s="99"/>
      <c r="S22" s="99"/>
      <c r="T22" s="79"/>
    </row>
    <row r="25" spans="2:23" ht="15.5" x14ac:dyDescent="0.35">
      <c r="C25" s="36" t="s">
        <v>88</v>
      </c>
      <c r="Q25" s="528" t="s">
        <v>105</v>
      </c>
      <c r="R25" s="529"/>
      <c r="S25" s="530"/>
    </row>
  </sheetData>
  <sheetProtection algorithmName="SHA-512" hashValue="bvqcblm9xZZVUL0FbX9HD+dCgCM9tXY9eEwlIohsRoSHtBDq9SnoTAzdeAKq0X99HUTL6xTLpNferIuDP2Y5pQ==" saltValue="kS0uovYk6R4eQnDy0DHwdw==" spinCount="100000" sheet="1" objects="1" scenarios="1" formatRows="0"/>
  <mergeCells count="14">
    <mergeCell ref="Q25:S25"/>
    <mergeCell ref="C13:C15"/>
    <mergeCell ref="D13:G14"/>
    <mergeCell ref="H1:T1"/>
    <mergeCell ref="C7:S7"/>
    <mergeCell ref="F9:S9"/>
    <mergeCell ref="C9:E9"/>
    <mergeCell ref="H12:S12"/>
    <mergeCell ref="H13:K13"/>
    <mergeCell ref="L13:O13"/>
    <mergeCell ref="P13:S13"/>
    <mergeCell ref="H14:K14"/>
    <mergeCell ref="L14:O14"/>
    <mergeCell ref="P14:S14"/>
  </mergeCells>
  <phoneticPr fontId="48" type="noConversion"/>
  <hyperlinks>
    <hyperlink ref="C25" location="Formulaire_Demande!C128" display="retour au formulaire" xr:uid="{ADB04E7D-7520-4C3A-A9CA-C6DCB42D2640}"/>
    <hyperlink ref="Q25:S25" location="Rapport_Final!D18" display="accès rapide au rapport final" xr:uid="{F8FDFA65-4803-4C5F-AAD3-21D77AB8CF56}"/>
  </hyperlinks>
  <pageMargins left="0.25" right="0.25" top="0.75" bottom="0.75" header="0.3" footer="0.3"/>
  <pageSetup paperSize="3" scale="105" fitToWidth="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44" yWindow="837" count="2">
        <x14:dataValidation type="list" allowBlank="1" showInputMessage="1" showErrorMessage="1" prompt="sélectionner dans la liste" xr:uid="{2E99CECA-32C8-4271-8977-1EA6B5451F1B}">
          <x14:formula1>
            <xm:f>Paramètres!$B$2:$B$5</xm:f>
          </x14:formula1>
          <xm:sqref>F19:F20 J19:J20 N19:N20 R19:R20</xm:sqref>
        </x14:dataValidation>
        <x14:dataValidation type="list" allowBlank="1" showInputMessage="1" showErrorMessage="1" prompt="Sélectionner dans la liste" xr:uid="{5E1F8E4F-0C9C-48A8-BB8F-FB7CAEB31F81}">
          <x14:formula1>
            <xm:f>Paramètres!$B$2:$B$5</xm:f>
          </x14:formula1>
          <xm:sqref>D19:E20 H19:I20 P19:Q20 L19:M20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294E7-41C5-4EF7-9F92-54DD1BA7DAB0}">
  <sheetPr codeName="Feuil5">
    <tabColor rgb="FF00B0F0"/>
    <pageSetUpPr fitToPage="1"/>
  </sheetPr>
  <dimension ref="B1:R55"/>
  <sheetViews>
    <sheetView showGridLines="0" zoomScaleNormal="100" workbookViewId="0">
      <selection activeCell="C7" sqref="C7:K7"/>
    </sheetView>
  </sheetViews>
  <sheetFormatPr baseColWidth="10" defaultColWidth="10.81640625" defaultRowHeight="14" x14ac:dyDescent="0.3"/>
  <cols>
    <col min="1" max="1" width="1.54296875" style="1" customWidth="1"/>
    <col min="2" max="2" width="2.54296875" style="71" customWidth="1"/>
    <col min="3" max="7" width="15.54296875" style="1" customWidth="1"/>
    <col min="8" max="8" width="18.54296875" style="1" customWidth="1"/>
    <col min="9" max="9" width="2.6328125" style="1" customWidth="1"/>
    <col min="10" max="10" width="25.08984375" style="1" customWidth="1"/>
    <col min="11" max="11" width="18.54296875" style="1" customWidth="1"/>
    <col min="12" max="12" width="2.54296875" style="1" customWidth="1"/>
    <col min="13" max="13" width="1.54296875" style="1" customWidth="1"/>
    <col min="14" max="14" width="13.26953125" style="1" customWidth="1"/>
    <col min="15" max="16384" width="10.81640625" style="1"/>
  </cols>
  <sheetData>
    <row r="1" spans="2:17" ht="36.65" customHeight="1" x14ac:dyDescent="0.3">
      <c r="C1" s="480" t="s">
        <v>55</v>
      </c>
      <c r="D1" s="480"/>
      <c r="E1" s="480"/>
      <c r="F1" s="480"/>
      <c r="G1" s="480"/>
      <c r="H1" s="480"/>
      <c r="I1" s="480"/>
      <c r="J1" s="480"/>
      <c r="K1" s="480"/>
      <c r="L1" s="480"/>
      <c r="M1" s="80"/>
      <c r="N1" s="80"/>
      <c r="O1" s="80"/>
      <c r="P1" s="80"/>
      <c r="Q1" s="80"/>
    </row>
    <row r="2" spans="2:17" ht="16.5" x14ac:dyDescent="0.3">
      <c r="L2" s="38" t="s">
        <v>8</v>
      </c>
      <c r="N2" s="89"/>
    </row>
    <row r="3" spans="2:17" ht="16.5" x14ac:dyDescent="0.3">
      <c r="J3" s="39"/>
      <c r="K3" s="39"/>
      <c r="L3" s="39" t="s">
        <v>5</v>
      </c>
    </row>
    <row r="4" spans="2:17" ht="12" customHeight="1" x14ac:dyDescent="0.3">
      <c r="J4" s="39"/>
      <c r="K4" s="39"/>
      <c r="L4" s="40" t="s">
        <v>306</v>
      </c>
    </row>
    <row r="5" spans="2:17" ht="14.15" customHeight="1" thickBot="1" x14ac:dyDescent="0.35">
      <c r="N5" s="37"/>
    </row>
    <row r="6" spans="2:17" ht="10" customHeight="1" x14ac:dyDescent="0.3">
      <c r="B6" s="42"/>
      <c r="C6" s="45"/>
      <c r="D6" s="45"/>
      <c r="E6" s="46"/>
      <c r="F6" s="47"/>
      <c r="G6" s="43"/>
      <c r="H6" s="43"/>
      <c r="I6" s="43"/>
      <c r="J6" s="43"/>
      <c r="K6" s="43"/>
      <c r="L6" s="48"/>
      <c r="M6" s="37"/>
      <c r="N6" s="37"/>
    </row>
    <row r="7" spans="2:17" ht="28" customHeight="1" x14ac:dyDescent="0.3">
      <c r="B7" s="44"/>
      <c r="C7" s="556" t="s">
        <v>90</v>
      </c>
      <c r="D7" s="557"/>
      <c r="E7" s="557"/>
      <c r="F7" s="557"/>
      <c r="G7" s="557"/>
      <c r="H7" s="557"/>
      <c r="I7" s="557"/>
      <c r="J7" s="557"/>
      <c r="K7" s="558"/>
      <c r="L7" s="49"/>
      <c r="M7" s="37"/>
      <c r="N7" s="37"/>
    </row>
    <row r="8" spans="2:17" ht="10" customHeight="1" x14ac:dyDescent="0.3">
      <c r="B8" s="44"/>
      <c r="C8" s="100"/>
      <c r="D8" s="100"/>
      <c r="E8" s="41"/>
      <c r="F8" s="54"/>
      <c r="G8" s="37"/>
      <c r="H8" s="37"/>
      <c r="I8" s="37"/>
      <c r="J8" s="37"/>
      <c r="K8" s="37"/>
      <c r="L8" s="49"/>
      <c r="M8" s="37"/>
      <c r="N8" s="37"/>
    </row>
    <row r="9" spans="2:17" ht="22" customHeight="1" x14ac:dyDescent="0.3">
      <c r="B9" s="44"/>
      <c r="C9" s="559" t="str">
        <f>IF(Formulaire_Demande!F65="","",IF(Formulaire_Demande!G65="Le rapport final doit être remis au plus tard le","Le rapport final doit être remis au plus tard le"&amp;" "&amp;TEXT(Formulaire_Demande!J65,"j mmmm aaaa")))</f>
        <v/>
      </c>
      <c r="D9" s="559"/>
      <c r="E9" s="559"/>
      <c r="F9" s="559"/>
      <c r="G9" s="559"/>
      <c r="H9" s="559"/>
      <c r="I9" s="559"/>
      <c r="J9" s="559"/>
      <c r="K9" s="559"/>
      <c r="L9" s="49"/>
      <c r="M9" s="37"/>
      <c r="N9" s="101"/>
      <c r="O9" s="101"/>
    </row>
    <row r="10" spans="2:17" ht="10" customHeight="1" x14ac:dyDescent="0.3">
      <c r="B10" s="44"/>
      <c r="C10" s="100"/>
      <c r="D10" s="100"/>
      <c r="E10" s="41"/>
      <c r="F10" s="54"/>
      <c r="G10" s="37"/>
      <c r="H10" s="37"/>
      <c r="I10" s="37"/>
      <c r="J10" s="37"/>
      <c r="K10" s="37"/>
      <c r="L10" s="49"/>
      <c r="M10" s="37"/>
      <c r="N10" s="37"/>
      <c r="O10" s="101"/>
    </row>
    <row r="11" spans="2:17" ht="23.5" customHeight="1" x14ac:dyDescent="0.3">
      <c r="B11" s="44"/>
      <c r="C11" s="562" t="s">
        <v>118</v>
      </c>
      <c r="D11" s="563"/>
      <c r="E11" s="563"/>
      <c r="F11" s="563"/>
      <c r="G11" s="563"/>
      <c r="H11" s="563"/>
      <c r="I11" s="563"/>
      <c r="J11" s="563"/>
      <c r="K11" s="564"/>
      <c r="L11" s="49"/>
      <c r="M11" s="37"/>
      <c r="N11" s="37"/>
    </row>
    <row r="12" spans="2:17" ht="20.149999999999999" customHeight="1" x14ac:dyDescent="0.4">
      <c r="B12" s="44"/>
      <c r="C12" s="102" t="s">
        <v>129</v>
      </c>
      <c r="D12" s="103"/>
      <c r="E12" s="103"/>
      <c r="F12" s="103"/>
      <c r="G12" s="104"/>
      <c r="H12" s="104"/>
      <c r="I12" s="104"/>
      <c r="J12" s="104"/>
      <c r="K12" s="105"/>
      <c r="L12" s="49"/>
      <c r="M12" s="37"/>
      <c r="N12" s="37"/>
    </row>
    <row r="13" spans="2:17" ht="20.149999999999999" customHeight="1" x14ac:dyDescent="0.3">
      <c r="B13" s="44"/>
      <c r="C13" s="106"/>
      <c r="D13" s="107"/>
      <c r="E13" s="108" t="s">
        <v>82</v>
      </c>
      <c r="F13" s="570" t="s">
        <v>131</v>
      </c>
      <c r="G13" s="570"/>
      <c r="H13" s="570"/>
      <c r="I13" s="570"/>
      <c r="J13" s="570"/>
      <c r="K13" s="571"/>
      <c r="L13" s="49"/>
      <c r="M13" s="37"/>
      <c r="N13" s="37"/>
    </row>
    <row r="14" spans="2:17" ht="32.15" customHeight="1" x14ac:dyDescent="0.3">
      <c r="B14" s="44"/>
      <c r="C14" s="109"/>
      <c r="D14" s="110"/>
      <c r="E14" s="111" t="s">
        <v>82</v>
      </c>
      <c r="F14" s="572" t="s">
        <v>134</v>
      </c>
      <c r="G14" s="572"/>
      <c r="H14" s="572"/>
      <c r="I14" s="572"/>
      <c r="J14" s="572"/>
      <c r="K14" s="573"/>
      <c r="L14" s="49"/>
      <c r="M14" s="37"/>
      <c r="N14" s="37"/>
    </row>
    <row r="15" spans="2:17" ht="10" customHeight="1" x14ac:dyDescent="0.3">
      <c r="B15" s="44"/>
      <c r="C15" s="100"/>
      <c r="D15" s="100"/>
      <c r="E15" s="41"/>
      <c r="F15" s="54"/>
      <c r="G15" s="37"/>
      <c r="H15" s="37"/>
      <c r="I15" s="37"/>
      <c r="J15" s="37"/>
      <c r="K15" s="37"/>
      <c r="L15" s="49"/>
      <c r="M15" s="37"/>
      <c r="N15" s="37"/>
    </row>
    <row r="16" spans="2:17" ht="22" customHeight="1" x14ac:dyDescent="0.3">
      <c r="B16" s="44"/>
      <c r="C16" s="112" t="s">
        <v>65</v>
      </c>
      <c r="D16" s="552" t="s">
        <v>158</v>
      </c>
      <c r="E16" s="552"/>
      <c r="F16" s="552"/>
      <c r="G16" s="552"/>
      <c r="H16" s="552"/>
      <c r="I16" s="552"/>
      <c r="J16" s="552"/>
      <c r="K16" s="553"/>
      <c r="L16" s="49"/>
      <c r="M16" s="37"/>
      <c r="O16" s="37"/>
    </row>
    <row r="17" spans="2:18" ht="22" customHeight="1" x14ac:dyDescent="0.3">
      <c r="B17" s="44"/>
      <c r="C17" s="113" t="s">
        <v>66</v>
      </c>
      <c r="D17" s="554" t="s">
        <v>159</v>
      </c>
      <c r="E17" s="554"/>
      <c r="F17" s="554"/>
      <c r="G17" s="554"/>
      <c r="H17" s="554"/>
      <c r="I17" s="554"/>
      <c r="J17" s="554"/>
      <c r="K17" s="555"/>
      <c r="L17" s="49"/>
      <c r="M17" s="37"/>
      <c r="N17" s="37"/>
    </row>
    <row r="18" spans="2:18" ht="22" customHeight="1" x14ac:dyDescent="0.3">
      <c r="B18" s="44"/>
      <c r="C18" s="113" t="s">
        <v>67</v>
      </c>
      <c r="D18" s="554" t="s">
        <v>189</v>
      </c>
      <c r="E18" s="554"/>
      <c r="F18" s="554"/>
      <c r="G18" s="554"/>
      <c r="H18" s="554"/>
      <c r="I18" s="554"/>
      <c r="J18" s="554"/>
      <c r="K18" s="555"/>
      <c r="L18" s="49"/>
      <c r="M18" s="37"/>
      <c r="N18" s="37"/>
      <c r="O18" s="37"/>
    </row>
    <row r="19" spans="2:18" ht="22" customHeight="1" x14ac:dyDescent="0.3">
      <c r="B19" s="114"/>
      <c r="C19" s="113" t="s">
        <v>68</v>
      </c>
      <c r="D19" s="554" t="s">
        <v>196</v>
      </c>
      <c r="E19" s="554"/>
      <c r="F19" s="554"/>
      <c r="G19" s="554"/>
      <c r="H19" s="554"/>
      <c r="I19" s="554"/>
      <c r="J19" s="554"/>
      <c r="K19" s="555"/>
      <c r="L19" s="58"/>
      <c r="O19" s="51"/>
    </row>
    <row r="20" spans="2:18" ht="22" customHeight="1" x14ac:dyDescent="0.3">
      <c r="B20" s="114"/>
      <c r="C20" s="113" t="s">
        <v>111</v>
      </c>
      <c r="D20" s="560" t="s">
        <v>69</v>
      </c>
      <c r="E20" s="560"/>
      <c r="F20" s="560"/>
      <c r="G20" s="560"/>
      <c r="H20" s="560"/>
      <c r="I20" s="560"/>
      <c r="J20" s="560"/>
      <c r="K20" s="561"/>
      <c r="L20" s="58"/>
      <c r="O20" s="51"/>
    </row>
    <row r="21" spans="2:18" ht="22" customHeight="1" x14ac:dyDescent="0.3">
      <c r="B21" s="114"/>
      <c r="C21" s="115" t="s">
        <v>120</v>
      </c>
      <c r="D21" s="566" t="s">
        <v>119</v>
      </c>
      <c r="E21" s="566"/>
      <c r="F21" s="566"/>
      <c r="G21" s="566"/>
      <c r="H21" s="566"/>
      <c r="I21" s="566"/>
      <c r="J21" s="566"/>
      <c r="K21" s="567"/>
      <c r="L21" s="58"/>
      <c r="O21" s="51"/>
    </row>
    <row r="22" spans="2:18" ht="14.15" customHeight="1" x14ac:dyDescent="0.3">
      <c r="B22" s="50"/>
      <c r="C22" s="51"/>
      <c r="D22" s="51"/>
      <c r="L22" s="58"/>
      <c r="O22" s="51"/>
    </row>
    <row r="23" spans="2:18" ht="42.5" customHeight="1" x14ac:dyDescent="0.3">
      <c r="B23" s="50"/>
      <c r="C23" s="116" t="s">
        <v>171</v>
      </c>
      <c r="D23" s="51"/>
      <c r="H23" s="117" t="s">
        <v>241</v>
      </c>
      <c r="J23" s="569" t="s">
        <v>243</v>
      </c>
      <c r="K23" s="569"/>
      <c r="L23" s="58"/>
    </row>
    <row r="24" spans="2:18" ht="34" customHeight="1" x14ac:dyDescent="0.3">
      <c r="B24" s="50"/>
      <c r="C24" s="568" t="str">
        <f>IF(Formulaire_Demande!F105="","",Formulaire_Demande!F105)</f>
        <v/>
      </c>
      <c r="D24" s="568"/>
      <c r="E24" s="568"/>
      <c r="F24" s="568"/>
      <c r="G24" s="568"/>
      <c r="H24" s="15"/>
      <c r="I24" s="118"/>
      <c r="J24" s="565"/>
      <c r="K24" s="565"/>
      <c r="L24" s="58"/>
    </row>
    <row r="25" spans="2:18" ht="34" customHeight="1" x14ac:dyDescent="0.3">
      <c r="B25" s="50"/>
      <c r="C25" s="568" t="str">
        <f>IF(Formulaire_Demande!F106="","",Formulaire_Demande!F106)</f>
        <v/>
      </c>
      <c r="D25" s="568"/>
      <c r="E25" s="568"/>
      <c r="F25" s="568"/>
      <c r="G25" s="568"/>
      <c r="H25" s="15"/>
      <c r="I25" s="118"/>
      <c r="J25" s="565"/>
      <c r="K25" s="565"/>
      <c r="L25" s="58"/>
    </row>
    <row r="26" spans="2:18" ht="34" customHeight="1" x14ac:dyDescent="0.3">
      <c r="B26" s="50"/>
      <c r="C26" s="568" t="str">
        <f>IF(Formulaire_Demande!F107="","",Formulaire_Demande!F107)</f>
        <v/>
      </c>
      <c r="D26" s="568"/>
      <c r="E26" s="568"/>
      <c r="F26" s="568"/>
      <c r="G26" s="568"/>
      <c r="H26" s="15"/>
      <c r="I26" s="118"/>
      <c r="J26" s="565"/>
      <c r="K26" s="565"/>
      <c r="L26" s="58"/>
    </row>
    <row r="27" spans="2:18" ht="34" customHeight="1" x14ac:dyDescent="0.3">
      <c r="B27" s="50"/>
      <c r="C27" s="568" t="str">
        <f>IF(Formulaire_Demande!F108="","",Formulaire_Demande!F108)</f>
        <v/>
      </c>
      <c r="D27" s="568"/>
      <c r="E27" s="568"/>
      <c r="F27" s="568"/>
      <c r="G27" s="568"/>
      <c r="H27" s="15"/>
      <c r="I27" s="118"/>
      <c r="J27" s="565"/>
      <c r="K27" s="565"/>
      <c r="L27" s="58"/>
    </row>
    <row r="28" spans="2:18" ht="34" customHeight="1" x14ac:dyDescent="0.3">
      <c r="B28" s="50"/>
      <c r="C28" s="568" t="str">
        <f>IF(Formulaire_Demande!F109="","",Formulaire_Demande!F109)</f>
        <v/>
      </c>
      <c r="D28" s="568"/>
      <c r="E28" s="568"/>
      <c r="F28" s="568"/>
      <c r="G28" s="568"/>
      <c r="H28" s="15"/>
      <c r="I28" s="118"/>
      <c r="J28" s="565"/>
      <c r="K28" s="565"/>
      <c r="L28" s="58"/>
    </row>
    <row r="29" spans="2:18" ht="10" customHeight="1" x14ac:dyDescent="0.3">
      <c r="B29" s="114"/>
      <c r="C29" s="430"/>
      <c r="D29" s="430"/>
      <c r="E29" s="430"/>
      <c r="F29" s="430"/>
      <c r="G29" s="55"/>
      <c r="H29" s="55"/>
      <c r="I29" s="55"/>
      <c r="J29" s="55"/>
      <c r="K29" s="55"/>
      <c r="L29" s="58"/>
      <c r="N29" s="52"/>
      <c r="O29" s="52"/>
      <c r="P29" s="52"/>
      <c r="Q29" s="52"/>
      <c r="R29" s="52"/>
    </row>
    <row r="30" spans="2:18" ht="22" customHeight="1" x14ac:dyDescent="0.3">
      <c r="B30" s="50"/>
      <c r="C30" s="576" t="s">
        <v>197</v>
      </c>
      <c r="D30" s="576"/>
      <c r="E30" s="576"/>
      <c r="F30" s="576"/>
      <c r="G30" s="576"/>
      <c r="H30" s="576"/>
      <c r="I30" s="576"/>
      <c r="J30" s="576"/>
      <c r="K30" s="576"/>
      <c r="L30" s="58"/>
      <c r="O30" s="51"/>
    </row>
    <row r="31" spans="2:18" s="119" customFormat="1" ht="22" customHeight="1" x14ac:dyDescent="0.3">
      <c r="B31" s="50"/>
      <c r="C31" s="575" t="s">
        <v>32</v>
      </c>
      <c r="D31" s="575"/>
      <c r="E31" s="575"/>
      <c r="F31" s="575"/>
      <c r="G31" s="575"/>
      <c r="H31" s="575"/>
      <c r="I31" s="575"/>
      <c r="J31" s="575"/>
      <c r="K31" s="575"/>
      <c r="L31" s="58"/>
    </row>
    <row r="32" spans="2:18" ht="60" customHeight="1" x14ac:dyDescent="0.3">
      <c r="B32" s="114"/>
      <c r="C32" s="548"/>
      <c r="D32" s="549"/>
      <c r="E32" s="549"/>
      <c r="F32" s="549"/>
      <c r="G32" s="549"/>
      <c r="H32" s="549"/>
      <c r="I32" s="549"/>
      <c r="J32" s="549"/>
      <c r="K32" s="550"/>
      <c r="L32" s="58"/>
    </row>
    <row r="33" spans="2:15" ht="10" customHeight="1" x14ac:dyDescent="0.3">
      <c r="B33" s="44"/>
      <c r="L33" s="58"/>
    </row>
    <row r="34" spans="2:15" s="119" customFormat="1" ht="22" customHeight="1" x14ac:dyDescent="0.3">
      <c r="B34" s="50"/>
      <c r="C34" s="575" t="s">
        <v>33</v>
      </c>
      <c r="D34" s="575"/>
      <c r="E34" s="575"/>
      <c r="F34" s="575"/>
      <c r="G34" s="575"/>
      <c r="H34" s="575"/>
      <c r="I34" s="575"/>
      <c r="J34" s="575"/>
      <c r="K34" s="575"/>
      <c r="L34" s="58"/>
    </row>
    <row r="35" spans="2:15" ht="60" customHeight="1" x14ac:dyDescent="0.3">
      <c r="B35" s="114"/>
      <c r="C35" s="548"/>
      <c r="D35" s="549"/>
      <c r="E35" s="549"/>
      <c r="F35" s="549"/>
      <c r="G35" s="549"/>
      <c r="H35" s="549"/>
      <c r="I35" s="549"/>
      <c r="J35" s="549"/>
      <c r="K35" s="550"/>
      <c r="L35" s="58"/>
    </row>
    <row r="36" spans="2:15" ht="14.15" customHeight="1" x14ac:dyDescent="0.3">
      <c r="B36" s="44"/>
      <c r="C36" s="37"/>
      <c r="D36" s="37"/>
      <c r="E36" s="37"/>
      <c r="F36" s="37"/>
      <c r="G36" s="37"/>
      <c r="H36" s="37"/>
      <c r="I36" s="37"/>
      <c r="J36" s="37"/>
      <c r="K36" s="37"/>
      <c r="L36" s="58"/>
      <c r="O36" s="120"/>
    </row>
    <row r="37" spans="2:15" ht="40" customHeight="1" x14ac:dyDescent="0.3">
      <c r="B37" s="44"/>
      <c r="C37" s="430" t="s">
        <v>244</v>
      </c>
      <c r="D37" s="430"/>
      <c r="E37" s="430"/>
      <c r="F37" s="430"/>
      <c r="G37" s="430"/>
      <c r="H37" s="430"/>
      <c r="I37" s="430"/>
      <c r="J37" s="430"/>
      <c r="K37" s="19"/>
      <c r="L37" s="58"/>
      <c r="O37" s="120"/>
    </row>
    <row r="38" spans="2:15" ht="22" customHeight="1" x14ac:dyDescent="0.3">
      <c r="B38" s="44"/>
      <c r="C38" s="430" t="str">
        <f>IF(K37="","",IF(K37="Oui","* Lesquelles?",""))</f>
        <v/>
      </c>
      <c r="D38" s="430"/>
      <c r="E38" s="430"/>
      <c r="F38" s="430"/>
      <c r="G38" s="37"/>
      <c r="H38" s="37"/>
      <c r="I38" s="37"/>
      <c r="J38" s="37"/>
      <c r="K38" s="37"/>
      <c r="L38" s="58"/>
      <c r="O38" s="120"/>
    </row>
    <row r="39" spans="2:15" ht="32.15" customHeight="1" x14ac:dyDescent="0.3">
      <c r="B39" s="44"/>
      <c r="C39" s="578"/>
      <c r="D39" s="578"/>
      <c r="E39" s="578"/>
      <c r="F39" s="578"/>
      <c r="G39" s="578"/>
      <c r="H39" s="578"/>
      <c r="I39" s="578"/>
      <c r="J39" s="578"/>
      <c r="K39" s="578"/>
      <c r="L39" s="58"/>
      <c r="O39" s="120"/>
    </row>
    <row r="40" spans="2:15" ht="32.15" customHeight="1" x14ac:dyDescent="0.3">
      <c r="B40" s="44"/>
      <c r="C40" s="578"/>
      <c r="D40" s="578"/>
      <c r="E40" s="578"/>
      <c r="F40" s="578"/>
      <c r="G40" s="578"/>
      <c r="H40" s="578"/>
      <c r="I40" s="578"/>
      <c r="J40" s="578"/>
      <c r="K40" s="578"/>
      <c r="L40" s="58"/>
      <c r="O40" s="120"/>
    </row>
    <row r="41" spans="2:15" ht="32" customHeight="1" x14ac:dyDescent="0.3">
      <c r="B41" s="44"/>
      <c r="C41" s="578"/>
      <c r="D41" s="578"/>
      <c r="E41" s="578"/>
      <c r="F41" s="578"/>
      <c r="G41" s="578"/>
      <c r="H41" s="578"/>
      <c r="I41" s="578"/>
      <c r="J41" s="578"/>
      <c r="K41" s="578"/>
      <c r="L41" s="58"/>
      <c r="O41" s="120"/>
    </row>
    <row r="42" spans="2:15" ht="10" customHeight="1" x14ac:dyDescent="0.3">
      <c r="B42" s="44"/>
      <c r="C42" s="37"/>
      <c r="D42" s="37"/>
      <c r="E42" s="37"/>
      <c r="F42" s="37"/>
      <c r="G42" s="37"/>
      <c r="H42" s="37"/>
      <c r="I42" s="37"/>
      <c r="J42" s="37"/>
      <c r="K42" s="37"/>
      <c r="L42" s="58"/>
      <c r="O42" s="120"/>
    </row>
    <row r="43" spans="2:15" ht="40" customHeight="1" x14ac:dyDescent="0.3">
      <c r="B43" s="114"/>
      <c r="C43" s="430" t="s">
        <v>242</v>
      </c>
      <c r="D43" s="430"/>
      <c r="E43" s="430"/>
      <c r="F43" s="430"/>
      <c r="G43" s="430"/>
      <c r="H43" s="430"/>
      <c r="I43" s="430"/>
      <c r="J43" s="577"/>
      <c r="K43" s="19"/>
      <c r="L43" s="58"/>
    </row>
    <row r="44" spans="2:15" ht="22" customHeight="1" x14ac:dyDescent="0.3">
      <c r="B44" s="114"/>
      <c r="C44" s="430" t="str">
        <f>IF(K43="","",IF(K43="Non","* Pourquoi?",IF(K43="Oui","* Mentionnez les prochaines actions qui seront mises en place pour votre développement commercial")))</f>
        <v/>
      </c>
      <c r="D44" s="430"/>
      <c r="E44" s="430"/>
      <c r="F44" s="430"/>
      <c r="G44" s="430"/>
      <c r="H44" s="430"/>
      <c r="I44" s="430"/>
      <c r="J44" s="430"/>
      <c r="L44" s="58"/>
    </row>
    <row r="45" spans="2:15" ht="32.15" customHeight="1" x14ac:dyDescent="0.3">
      <c r="B45" s="44"/>
      <c r="C45" s="574"/>
      <c r="D45" s="574"/>
      <c r="E45" s="574"/>
      <c r="F45" s="574"/>
      <c r="G45" s="574"/>
      <c r="H45" s="574"/>
      <c r="I45" s="574"/>
      <c r="J45" s="574"/>
      <c r="K45" s="574"/>
      <c r="L45" s="58"/>
      <c r="O45" s="120"/>
    </row>
    <row r="46" spans="2:15" ht="32.15" customHeight="1" x14ac:dyDescent="0.3">
      <c r="B46" s="44"/>
      <c r="C46" s="574"/>
      <c r="D46" s="574"/>
      <c r="E46" s="574"/>
      <c r="F46" s="574"/>
      <c r="G46" s="574"/>
      <c r="H46" s="574"/>
      <c r="I46" s="574"/>
      <c r="J46" s="574"/>
      <c r="K46" s="574"/>
      <c r="L46" s="58"/>
      <c r="O46" s="120"/>
    </row>
    <row r="47" spans="2:15" ht="32.15" customHeight="1" x14ac:dyDescent="0.3">
      <c r="B47" s="44"/>
      <c r="C47" s="574"/>
      <c r="D47" s="574"/>
      <c r="E47" s="574"/>
      <c r="F47" s="574"/>
      <c r="G47" s="574"/>
      <c r="H47" s="574"/>
      <c r="I47" s="574"/>
      <c r="J47" s="574"/>
      <c r="K47" s="574"/>
      <c r="L47" s="58"/>
      <c r="O47" s="120"/>
    </row>
    <row r="48" spans="2:15" ht="10" customHeight="1" x14ac:dyDescent="0.3">
      <c r="B48" s="44"/>
      <c r="C48" s="37"/>
      <c r="D48" s="37"/>
      <c r="E48" s="37"/>
      <c r="F48" s="37"/>
      <c r="G48" s="37"/>
      <c r="H48" s="37"/>
      <c r="I48" s="37"/>
      <c r="J48" s="37"/>
      <c r="K48" s="37"/>
      <c r="L48" s="58"/>
      <c r="O48" s="120"/>
    </row>
    <row r="49" spans="2:15" ht="25" customHeight="1" x14ac:dyDescent="0.3">
      <c r="B49" s="44"/>
      <c r="C49" s="551" t="s">
        <v>253</v>
      </c>
      <c r="D49" s="551"/>
      <c r="E49" s="551"/>
      <c r="F49" s="551"/>
      <c r="G49" s="551"/>
      <c r="H49" s="551"/>
      <c r="I49" s="551"/>
      <c r="J49" s="551"/>
      <c r="K49" s="551"/>
      <c r="L49" s="58"/>
      <c r="O49" s="120"/>
    </row>
    <row r="50" spans="2:15" ht="60" customHeight="1" x14ac:dyDescent="0.3">
      <c r="B50" s="44"/>
      <c r="C50" s="548"/>
      <c r="D50" s="549"/>
      <c r="E50" s="549"/>
      <c r="F50" s="549"/>
      <c r="G50" s="549"/>
      <c r="H50" s="549"/>
      <c r="I50" s="549"/>
      <c r="J50" s="549"/>
      <c r="K50" s="550"/>
      <c r="L50" s="58"/>
      <c r="O50" s="120"/>
    </row>
    <row r="51" spans="2:15" ht="14" customHeight="1" thickBot="1" x14ac:dyDescent="0.35">
      <c r="B51" s="76"/>
      <c r="C51" s="96"/>
      <c r="D51" s="96"/>
      <c r="E51" s="96"/>
      <c r="F51" s="96"/>
      <c r="G51" s="96"/>
      <c r="H51" s="96"/>
      <c r="I51" s="96"/>
      <c r="J51" s="96"/>
      <c r="K51" s="96"/>
      <c r="L51" s="79"/>
    </row>
    <row r="52" spans="2:15" ht="14" customHeight="1" x14ac:dyDescent="0.3">
      <c r="B52" s="1"/>
    </row>
    <row r="53" spans="2:15" x14ac:dyDescent="0.3">
      <c r="B53" s="1"/>
    </row>
    <row r="54" spans="2:15" x14ac:dyDescent="0.3">
      <c r="B54" s="1"/>
    </row>
    <row r="55" spans="2:15" x14ac:dyDescent="0.3">
      <c r="B55" s="1"/>
    </row>
  </sheetData>
  <sheetProtection algorithmName="SHA-512" hashValue="EKDkUSRUEfzs92oeRK9JxGe8hhpAeecT2WPuAYKrI48veMY7srfvL8X0z9lNFCqsR5ch9btsA3P+0c1Z8MDSiA==" saltValue="WtbgC4LNYRpTWpg15WkRGw==" spinCount="100000" sheet="1" objects="1" scenarios="1" formatRows="0"/>
  <mergeCells count="41">
    <mergeCell ref="C31:K31"/>
    <mergeCell ref="C32:K32"/>
    <mergeCell ref="C30:K30"/>
    <mergeCell ref="C34:K34"/>
    <mergeCell ref="C43:J43"/>
    <mergeCell ref="C35:K35"/>
    <mergeCell ref="C37:J37"/>
    <mergeCell ref="C39:K39"/>
    <mergeCell ref="C40:K40"/>
    <mergeCell ref="C41:K41"/>
    <mergeCell ref="C45:K45"/>
    <mergeCell ref="C46:K46"/>
    <mergeCell ref="C47:K47"/>
    <mergeCell ref="C44:J44"/>
    <mergeCell ref="C38:F38"/>
    <mergeCell ref="F13:K13"/>
    <mergeCell ref="F14:K14"/>
    <mergeCell ref="C24:G24"/>
    <mergeCell ref="C25:G25"/>
    <mergeCell ref="C26:G26"/>
    <mergeCell ref="C28:G28"/>
    <mergeCell ref="J23:K23"/>
    <mergeCell ref="J24:K24"/>
    <mergeCell ref="J25:K25"/>
    <mergeCell ref="J26:K26"/>
    <mergeCell ref="C50:K50"/>
    <mergeCell ref="C49:K49"/>
    <mergeCell ref="C1:L1"/>
    <mergeCell ref="C29:F29"/>
    <mergeCell ref="D16:K16"/>
    <mergeCell ref="D17:K17"/>
    <mergeCell ref="D18:K18"/>
    <mergeCell ref="C7:K7"/>
    <mergeCell ref="C9:K9"/>
    <mergeCell ref="D19:K19"/>
    <mergeCell ref="D20:K20"/>
    <mergeCell ref="C11:K11"/>
    <mergeCell ref="J27:K27"/>
    <mergeCell ref="J28:K28"/>
    <mergeCell ref="D21:K21"/>
    <mergeCell ref="C27:G27"/>
  </mergeCells>
  <conditionalFormatting sqref="C9:K9">
    <cfRule type="notContainsBlanks" dxfId="7" priority="1">
      <formula>LEN(TRIM(C9))&gt;0</formula>
    </cfRule>
  </conditionalFormatting>
  <conditionalFormatting sqref="C39:K41">
    <cfRule type="expression" dxfId="6" priority="3">
      <formula>$K$37="Oui"</formula>
    </cfRule>
  </conditionalFormatting>
  <conditionalFormatting sqref="C45:K47">
    <cfRule type="expression" dxfId="5" priority="2">
      <formula>$K$43&lt;&gt;""</formula>
    </cfRule>
  </conditionalFormatting>
  <conditionalFormatting sqref="G29">
    <cfRule type="dataBar" priority="25">
      <dataBar>
        <cfvo type="min"/>
        <cfvo type="num" val="10"/>
        <color theme="4" tint="0.39997558519241921"/>
      </dataBar>
      <extLst>
        <ext xmlns:x14="http://schemas.microsoft.com/office/spreadsheetml/2009/9/main" uri="{B025F937-C7B1-47D3-B67F-A62EFF666E3E}">
          <x14:id>{FE1C1D2A-7B78-437D-8FFF-9EC6972CE28D}</x14:id>
        </ext>
      </extLst>
    </cfRule>
  </conditionalFormatting>
  <conditionalFormatting sqref="H24:H28">
    <cfRule type="expression" dxfId="4" priority="7">
      <formula>C24&lt;&gt;""</formula>
    </cfRule>
  </conditionalFormatting>
  <conditionalFormatting sqref="J24:K28">
    <cfRule type="expression" dxfId="3" priority="6">
      <formula>C24&lt;&gt;""</formula>
    </cfRule>
  </conditionalFormatting>
  <hyperlinks>
    <hyperlink ref="D18:K18" location="Formulaire_Demande!F133" display="Compléter la section Rapport final du budget - Section E cliquer ici" xr:uid="{D6A1D46A-6568-4089-8264-49877E5B9A3E}"/>
    <hyperlink ref="D16:K16" location="Description_Activités!H13" display="Compléter la section Rapport final des activités - onglet Description_Activités cliquer ici" xr:uid="{5A91BC1C-EAAE-4421-A9AE-D5AE945B7807}"/>
    <hyperlink ref="D17:K17" location="Statistiques!F15" display="Compléter la section Rapport final des statistiques - onglet Statistiques cliquer ici" xr:uid="{BB5E4D1A-3D1F-4726-A226-80BFDD8C0438}"/>
    <hyperlink ref="D19:K19" location="Formulaire_Demande!F199" display="Compléter la section Rapport final des sources de financement - Section F cliquer ici" xr:uid="{0434D5A1-7217-42E6-8691-FA8FE394956A}"/>
  </hyperlinks>
  <pageMargins left="0.25" right="0.25" top="0.75" bottom="0.75" header="0.3" footer="0.3"/>
  <pageSetup paperSize="3" scale="92" fitToHeight="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1C1D2A-7B78-437D-8FFF-9EC6972CE28D}">
            <x14:dataBar minLength="0" maxLength="100" gradient="0">
              <x14:cfvo type="autoMin"/>
              <x14:cfvo type="num">
                <xm:f>10</xm:f>
              </x14:cfvo>
              <x14:negativeFillColor rgb="FFFF0000"/>
              <x14:axisColor rgb="FF000000"/>
            </x14:dataBar>
          </x14:cfRule>
          <xm:sqref>G29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EB2D40-ADCA-4454-88E3-1C3E8BEAA808}">
          <x14:formula1>
            <xm:f>Paramètres!$A$2:$A$3</xm:f>
          </x14:formula1>
          <xm:sqref>K37 K43</xm:sqref>
        </x14:dataValidation>
        <x14:dataValidation type="list" allowBlank="1" showInputMessage="1" showErrorMessage="1" prompt="Sélectionner dans la liste" xr:uid="{35EBC270-26CD-41D1-915F-162585C9BE34}">
          <x14:formula1>
            <xm:f>Paramètres!$A$2:$A$3</xm:f>
          </x14:formula1>
          <xm:sqref>H24:H28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0A64A-9491-4164-BD71-5E9BB719FDBD}">
  <sheetPr codeName="Feuil8">
    <tabColor theme="3" tint="0.59999389629810485"/>
  </sheetPr>
  <dimension ref="B1:N77"/>
  <sheetViews>
    <sheetView showGridLines="0" workbookViewId="0">
      <selection activeCell="E9" sqref="E9:I9"/>
    </sheetView>
  </sheetViews>
  <sheetFormatPr baseColWidth="10" defaultColWidth="10.81640625" defaultRowHeight="14" x14ac:dyDescent="0.35"/>
  <cols>
    <col min="1" max="1" width="1.54296875" style="37" customWidth="1"/>
    <col min="2" max="2" width="2.54296875" style="37" customWidth="1"/>
    <col min="3" max="3" width="17.81640625" style="37" customWidth="1"/>
    <col min="4" max="4" width="23.54296875" style="37" customWidth="1"/>
    <col min="5" max="5" width="18.54296875" style="139" customWidth="1"/>
    <col min="6" max="6" width="18.54296875" style="37" customWidth="1"/>
    <col min="7" max="7" width="20.54296875" style="37" customWidth="1"/>
    <col min="8" max="8" width="19.54296875" style="37" customWidth="1"/>
    <col min="9" max="9" width="18.54296875" style="37" customWidth="1"/>
    <col min="10" max="10" width="2.54296875" style="139" customWidth="1"/>
    <col min="11" max="11" width="1.54296875" style="37" customWidth="1"/>
    <col min="12" max="12" width="21.08984375" style="37" customWidth="1"/>
    <col min="13" max="13" width="31.90625" style="37" customWidth="1"/>
    <col min="14" max="14" width="13.08984375" style="37" customWidth="1"/>
    <col min="15" max="15" width="21.54296875" style="37" customWidth="1"/>
    <col min="16" max="16384" width="10.81640625" style="37"/>
  </cols>
  <sheetData>
    <row r="1" spans="2:14" ht="38.15" customHeight="1" x14ac:dyDescent="0.35">
      <c r="E1" s="480" t="s">
        <v>55</v>
      </c>
      <c r="F1" s="480"/>
      <c r="G1" s="480"/>
      <c r="H1" s="480"/>
      <c r="I1" s="480"/>
      <c r="J1" s="480"/>
      <c r="K1" s="136"/>
      <c r="L1" s="136"/>
      <c r="M1" s="308" t="str">
        <f>IF(H8="","",MID(H8,SEARCH("-",H8,SEARCH("-",H8,1)+1)+1,SEARCH("-",H8,SEARCH("-",H8,SEARCH("-",H8)+1)+1)-SEARCH("-",H8,SEARCH("-",H8,1)+1)))</f>
        <v/>
      </c>
      <c r="N1" s="138"/>
    </row>
    <row r="2" spans="2:14" ht="18" customHeight="1" x14ac:dyDescent="0.35">
      <c r="J2" s="38" t="s">
        <v>8</v>
      </c>
    </row>
    <row r="3" spans="2:14" ht="18" customHeight="1" x14ac:dyDescent="0.35">
      <c r="C3" s="140"/>
      <c r="D3" s="140"/>
      <c r="E3" s="140"/>
      <c r="F3" s="141"/>
      <c r="J3" s="39" t="s">
        <v>34</v>
      </c>
    </row>
    <row r="4" spans="2:14" ht="10" customHeight="1" thickBot="1" x14ac:dyDescent="0.4">
      <c r="C4" s="140"/>
      <c r="D4" s="140"/>
      <c r="E4" s="140"/>
      <c r="F4" s="141"/>
      <c r="J4" s="39"/>
    </row>
    <row r="5" spans="2:14" ht="10" customHeight="1" x14ac:dyDescent="0.45">
      <c r="B5" s="42"/>
      <c r="C5" s="45"/>
      <c r="D5" s="45"/>
      <c r="E5" s="46"/>
      <c r="F5" s="47"/>
      <c r="G5" s="43"/>
      <c r="H5" s="43"/>
      <c r="I5" s="43"/>
      <c r="J5" s="48"/>
      <c r="M5" s="309"/>
    </row>
    <row r="6" spans="2:14" s="1" customFormat="1" ht="28" customHeight="1" x14ac:dyDescent="0.3">
      <c r="B6" s="44"/>
      <c r="C6" s="434" t="s">
        <v>113</v>
      </c>
      <c r="D6" s="434"/>
      <c r="E6" s="434"/>
      <c r="F6" s="434"/>
      <c r="G6" s="434"/>
      <c r="H6" s="434"/>
      <c r="I6" s="434"/>
      <c r="J6" s="49"/>
      <c r="K6" s="310"/>
      <c r="M6" s="37"/>
    </row>
    <row r="7" spans="2:14" s="1" customFormat="1" ht="10" customHeight="1" x14ac:dyDescent="0.3">
      <c r="B7" s="44"/>
      <c r="C7" s="100"/>
      <c r="D7" s="100"/>
      <c r="E7" s="41"/>
      <c r="F7" s="54"/>
      <c r="G7" s="54"/>
      <c r="H7" s="37"/>
      <c r="I7" s="37"/>
      <c r="J7" s="49"/>
      <c r="K7" s="37"/>
      <c r="M7" s="37"/>
      <c r="N7" s="37"/>
    </row>
    <row r="8" spans="2:14" ht="24" customHeight="1" thickBot="1" x14ac:dyDescent="0.5">
      <c r="B8" s="44"/>
      <c r="C8" s="615" t="s">
        <v>37</v>
      </c>
      <c r="D8" s="616"/>
      <c r="E8" s="620"/>
      <c r="F8" s="620"/>
      <c r="G8" s="311" t="s">
        <v>38</v>
      </c>
      <c r="H8" s="620"/>
      <c r="I8" s="621"/>
      <c r="J8" s="148"/>
      <c r="M8" s="156"/>
    </row>
    <row r="9" spans="2:14" ht="33" customHeight="1" x14ac:dyDescent="0.35">
      <c r="B9" s="44"/>
      <c r="C9" s="454" t="s">
        <v>39</v>
      </c>
      <c r="D9" s="455"/>
      <c r="E9" s="596" t="str">
        <f>Formulaire_Demande!C62</f>
        <v/>
      </c>
      <c r="F9" s="596"/>
      <c r="G9" s="596"/>
      <c r="H9" s="596"/>
      <c r="I9" s="597"/>
      <c r="J9" s="148"/>
      <c r="M9" s="598" t="s">
        <v>86</v>
      </c>
      <c r="N9" s="594"/>
    </row>
    <row r="10" spans="2:14" ht="24" customHeight="1" thickBot="1" x14ac:dyDescent="0.4">
      <c r="B10" s="44"/>
      <c r="C10" s="454" t="s">
        <v>36</v>
      </c>
      <c r="D10" s="455"/>
      <c r="E10" s="596">
        <f>+Formulaire_Demande!F22</f>
        <v>0</v>
      </c>
      <c r="F10" s="596"/>
      <c r="G10" s="596"/>
      <c r="H10" s="596"/>
      <c r="I10" s="597"/>
      <c r="J10" s="148"/>
      <c r="M10" s="598"/>
      <c r="N10" s="595"/>
    </row>
    <row r="11" spans="2:14" ht="24" customHeight="1" thickBot="1" x14ac:dyDescent="0.4">
      <c r="B11" s="44"/>
      <c r="C11" s="454" t="s">
        <v>40</v>
      </c>
      <c r="D11" s="455"/>
      <c r="E11" s="596">
        <f>+Formulaire_Demande!F23</f>
        <v>0</v>
      </c>
      <c r="F11" s="596"/>
      <c r="G11" s="596"/>
      <c r="H11" s="596"/>
      <c r="I11" s="597"/>
      <c r="J11" s="148"/>
    </row>
    <row r="12" spans="2:14" ht="24" customHeight="1" x14ac:dyDescent="0.35">
      <c r="B12" s="44"/>
      <c r="C12" s="454" t="s">
        <v>41</v>
      </c>
      <c r="D12" s="455"/>
      <c r="E12" s="580">
        <f>+Formulaire_Demande!F24</f>
        <v>0</v>
      </c>
      <c r="F12" s="580"/>
      <c r="G12" s="580"/>
      <c r="H12" s="580"/>
      <c r="I12" s="581"/>
      <c r="J12" s="148"/>
      <c r="M12" s="636" t="s">
        <v>135</v>
      </c>
      <c r="N12" s="594"/>
    </row>
    <row r="13" spans="2:14" ht="24" customHeight="1" thickBot="1" x14ac:dyDescent="0.4">
      <c r="B13" s="44"/>
      <c r="C13" s="642" t="s">
        <v>19</v>
      </c>
      <c r="D13" s="643"/>
      <c r="E13" s="641" t="s">
        <v>20</v>
      </c>
      <c r="F13" s="641"/>
      <c r="G13" s="313" t="s">
        <v>42</v>
      </c>
      <c r="H13" s="639">
        <f>+Formulaire_Demande!F25</f>
        <v>0</v>
      </c>
      <c r="I13" s="640"/>
      <c r="J13" s="148"/>
      <c r="M13" s="636"/>
      <c r="N13" s="595"/>
    </row>
    <row r="14" spans="2:14" ht="10" customHeight="1" x14ac:dyDescent="0.35">
      <c r="B14" s="44"/>
      <c r="C14" s="187"/>
      <c r="D14" s="187"/>
      <c r="E14" s="188"/>
      <c r="F14" s="144"/>
      <c r="G14" s="144"/>
      <c r="H14" s="144"/>
      <c r="I14" s="144"/>
      <c r="J14" s="148"/>
    </row>
    <row r="15" spans="2:14" ht="24" customHeight="1" x14ac:dyDescent="0.35">
      <c r="B15" s="44"/>
      <c r="C15" s="615" t="s">
        <v>85</v>
      </c>
      <c r="D15" s="616"/>
      <c r="E15" s="637" t="str">
        <f>Formulaire_Demande!F31&amp;" "&amp;Formulaire_Demande!F32</f>
        <v xml:space="preserve"> </v>
      </c>
      <c r="F15" s="637"/>
      <c r="G15" s="637"/>
      <c r="H15" s="637"/>
      <c r="I15" s="638"/>
      <c r="J15" s="148"/>
    </row>
    <row r="16" spans="2:14" ht="24" customHeight="1" x14ac:dyDescent="0.35">
      <c r="B16" s="44"/>
      <c r="C16" s="454" t="s">
        <v>163</v>
      </c>
      <c r="D16" s="455"/>
      <c r="E16" s="596">
        <f>Formulaire_Demande!F33</f>
        <v>0</v>
      </c>
      <c r="F16" s="596"/>
      <c r="G16" s="596"/>
      <c r="H16" s="596"/>
      <c r="I16" s="597"/>
      <c r="J16" s="148"/>
    </row>
    <row r="17" spans="2:14" ht="24" customHeight="1" x14ac:dyDescent="0.35">
      <c r="B17" s="44"/>
      <c r="C17" s="642" t="s">
        <v>164</v>
      </c>
      <c r="D17" s="643"/>
      <c r="E17" s="647">
        <f>Formulaire_Demande!F35</f>
        <v>0</v>
      </c>
      <c r="F17" s="647"/>
      <c r="G17" s="647"/>
      <c r="H17" s="647"/>
      <c r="I17" s="648"/>
      <c r="J17" s="148"/>
    </row>
    <row r="18" spans="2:14" ht="10" customHeight="1" x14ac:dyDescent="0.35">
      <c r="B18" s="44"/>
      <c r="C18" s="187"/>
      <c r="D18" s="187"/>
      <c r="E18" s="188"/>
      <c r="F18" s="144"/>
      <c r="G18" s="144"/>
      <c r="H18" s="144"/>
      <c r="I18" s="144"/>
      <c r="J18" s="148"/>
    </row>
    <row r="19" spans="2:14" ht="24" customHeight="1" x14ac:dyDescent="0.35">
      <c r="B19" s="44"/>
      <c r="C19" s="615" t="s">
        <v>165</v>
      </c>
      <c r="D19" s="616"/>
      <c r="E19" s="637" t="str">
        <f>IF(OR(Formulaire_Demande!F40="",Formulaire_Demande!F41=""),Formulaire_Demande!F31&amp;" "&amp;Formulaire_Demande!F32,Formulaire_Demande!F40&amp;" "&amp;Formulaire_Demande!F41)</f>
        <v xml:space="preserve"> </v>
      </c>
      <c r="F19" s="637"/>
      <c r="G19" s="637"/>
      <c r="H19" s="637"/>
      <c r="I19" s="638"/>
      <c r="J19" s="148"/>
    </row>
    <row r="20" spans="2:14" ht="24" customHeight="1" x14ac:dyDescent="0.35">
      <c r="B20" s="44"/>
      <c r="C20" s="454" t="s">
        <v>16</v>
      </c>
      <c r="D20" s="455"/>
      <c r="E20" s="596">
        <f>IF(Formulaire_Demande!F42="",Formulaire_Demande!F33,Formulaire_Demande!F42)</f>
        <v>0</v>
      </c>
      <c r="F20" s="596"/>
      <c r="G20" s="596"/>
      <c r="H20" s="596"/>
      <c r="I20" s="597"/>
      <c r="J20" s="148"/>
    </row>
    <row r="21" spans="2:14" ht="24" customHeight="1" x14ac:dyDescent="0.35">
      <c r="B21" s="44"/>
      <c r="C21" s="454" t="s">
        <v>18</v>
      </c>
      <c r="D21" s="455"/>
      <c r="E21" s="596">
        <f>IF(Formulaire_Demande!F44="",Formulaire_Demande!F35,Formulaire_Demande!F44)</f>
        <v>0</v>
      </c>
      <c r="F21" s="596"/>
      <c r="G21" s="596"/>
      <c r="H21" s="596"/>
      <c r="I21" s="597"/>
      <c r="J21" s="148"/>
    </row>
    <row r="22" spans="2:14" ht="24" customHeight="1" x14ac:dyDescent="0.35">
      <c r="B22" s="44"/>
      <c r="C22" s="642" t="s">
        <v>17</v>
      </c>
      <c r="D22" s="643"/>
      <c r="E22" s="647">
        <f>Formulaire_Demande!F43</f>
        <v>0</v>
      </c>
      <c r="F22" s="647"/>
      <c r="G22" s="647"/>
      <c r="H22" s="647"/>
      <c r="I22" s="648"/>
      <c r="J22" s="148"/>
    </row>
    <row r="23" spans="2:14" ht="10" customHeight="1" x14ac:dyDescent="0.35">
      <c r="B23" s="44"/>
      <c r="C23" s="187"/>
      <c r="D23" s="187"/>
      <c r="E23" s="188"/>
      <c r="F23" s="144"/>
      <c r="G23" s="144"/>
      <c r="H23" s="144"/>
      <c r="I23" s="144"/>
      <c r="J23" s="148"/>
    </row>
    <row r="24" spans="2:14" ht="23" customHeight="1" x14ac:dyDescent="0.35">
      <c r="B24" s="44"/>
      <c r="C24" s="607" t="s">
        <v>239</v>
      </c>
      <c r="D24" s="608"/>
      <c r="E24" s="599" t="str">
        <f>IF(Formulaire_Demande!G70&lt;&gt;"","Vitrine"&amp;" "&amp;Formulaire_Demande!G70&amp;" "&amp;Formulaire_Demande!I70,"")</f>
        <v/>
      </c>
      <c r="F24" s="599"/>
      <c r="G24" s="599"/>
      <c r="H24" s="599"/>
      <c r="I24" s="600"/>
      <c r="J24" s="148"/>
    </row>
    <row r="25" spans="2:14" ht="23" customHeight="1" x14ac:dyDescent="0.35">
      <c r="B25" s="44"/>
      <c r="C25" s="316"/>
      <c r="D25" s="317"/>
      <c r="E25" s="601" t="str">
        <f>IF(Formulaire_Demande!G73&lt;&gt;"","Co écriture"&amp;" "&amp;Formulaire_Demande!G73&amp;" "&amp;Formulaire_Demande!I73,"")</f>
        <v/>
      </c>
      <c r="F25" s="601"/>
      <c r="G25" s="601"/>
      <c r="H25" s="601"/>
      <c r="I25" s="602"/>
      <c r="J25" s="148"/>
    </row>
    <row r="26" spans="2:14" ht="23" customHeight="1" x14ac:dyDescent="0.35">
      <c r="B26" s="44"/>
      <c r="C26" s="316"/>
      <c r="D26" s="317"/>
      <c r="E26" s="601" t="str">
        <f>IF(Formulaire_Demande!G76&lt;&gt;"","Campagne de promotion"&amp;" "&amp;Formulaire_Demande!G76&amp;" "&amp;Formulaire_Demande!I76,"")</f>
        <v/>
      </c>
      <c r="F26" s="601"/>
      <c r="G26" s="601"/>
      <c r="H26" s="601"/>
      <c r="I26" s="602"/>
      <c r="J26" s="148"/>
    </row>
    <row r="27" spans="2:14" ht="23" customHeight="1" thickBot="1" x14ac:dyDescent="0.4">
      <c r="B27" s="44"/>
      <c r="C27" s="316"/>
      <c r="D27" s="317"/>
      <c r="E27" s="601" t="str">
        <f>IF(Formulaire_Demande!G79&lt;&gt;"","Démarchage"&amp;" "&amp;Formulaire_Demande!G79&amp;" "&amp;Formulaire_Demande!I79,"")</f>
        <v/>
      </c>
      <c r="F27" s="601"/>
      <c r="G27" s="601"/>
      <c r="H27" s="601"/>
      <c r="I27" s="602"/>
      <c r="J27" s="148"/>
    </row>
    <row r="28" spans="2:14" ht="28" customHeight="1" x14ac:dyDescent="0.35">
      <c r="B28" s="44"/>
      <c r="C28" s="447" t="s">
        <v>112</v>
      </c>
      <c r="D28" s="448"/>
      <c r="E28" s="319" t="str">
        <f>IF(Formulaire_Demande!F64="","",Formulaire_Demande!F64)</f>
        <v/>
      </c>
      <c r="F28" s="320"/>
      <c r="G28" s="321"/>
      <c r="H28" s="321"/>
      <c r="I28" s="322"/>
      <c r="J28" s="148"/>
      <c r="M28" s="598" t="s">
        <v>136</v>
      </c>
      <c r="N28" s="594"/>
    </row>
    <row r="29" spans="2:14" ht="28" customHeight="1" thickBot="1" x14ac:dyDescent="0.4">
      <c r="B29" s="44"/>
      <c r="C29" s="172" t="s">
        <v>238</v>
      </c>
      <c r="D29" s="173"/>
      <c r="E29" s="319" t="str">
        <f>IF(Formulaire_Demande!F65="","",Formulaire_Demande!F65)</f>
        <v/>
      </c>
      <c r="F29" s="320"/>
      <c r="G29" s="321"/>
      <c r="H29" s="321"/>
      <c r="I29" s="322"/>
      <c r="J29" s="148"/>
      <c r="M29" s="598"/>
      <c r="N29" s="595"/>
    </row>
    <row r="30" spans="2:14" ht="94" customHeight="1" x14ac:dyDescent="0.35">
      <c r="B30" s="44"/>
      <c r="C30" s="613" t="s">
        <v>43</v>
      </c>
      <c r="D30" s="614"/>
      <c r="E30" s="584" t="str">
        <f>IF(Formulaire_Demande!F93="","",Formulaire_Demande!F93)</f>
        <v/>
      </c>
      <c r="F30" s="584"/>
      <c r="G30" s="584"/>
      <c r="H30" s="584"/>
      <c r="I30" s="585"/>
      <c r="J30" s="148"/>
      <c r="M30" s="121"/>
    </row>
    <row r="31" spans="2:14" ht="134" customHeight="1" x14ac:dyDescent="0.35">
      <c r="B31" s="44"/>
      <c r="C31" s="464" t="s">
        <v>121</v>
      </c>
      <c r="D31" s="465"/>
      <c r="E31" s="584" t="str">
        <f>IF(Formulaire_Demande!F99="","",Formulaire_Demande!F99)</f>
        <v/>
      </c>
      <c r="F31" s="584"/>
      <c r="G31" s="584"/>
      <c r="H31" s="584"/>
      <c r="I31" s="585"/>
      <c r="J31" s="148"/>
    </row>
    <row r="32" spans="2:14" ht="116" customHeight="1" x14ac:dyDescent="0.35">
      <c r="B32" s="44"/>
      <c r="C32" s="464" t="str">
        <f>IF(Formulaire_Demande!C101="* Justifier le déplacement et décrire les principales composantes du plan de promotion","Justificatif du déplacement et plan de promotion",IF(Formulaire_Demande!C101="* Justifier le déplacement","Justificatif du déplacement",IF(Formulaire_Demande!C101="* Décrire les principales composantes du plan de promotion","Plan de promotion","")))</f>
        <v/>
      </c>
      <c r="D32" s="465"/>
      <c r="E32" s="584" t="str">
        <f>IF(Formulaire_Demande!F101="","",Formulaire_Demande!F101)</f>
        <v/>
      </c>
      <c r="F32" s="584"/>
      <c r="G32" s="584"/>
      <c r="H32" s="584"/>
      <c r="I32" s="585"/>
      <c r="J32" s="148"/>
    </row>
    <row r="33" spans="2:14" ht="104" customHeight="1" x14ac:dyDescent="0.35">
      <c r="B33" s="44"/>
      <c r="C33" s="464" t="s">
        <v>122</v>
      </c>
      <c r="D33" s="465"/>
      <c r="E33" s="584" t="str">
        <f>IF(Formulaire_Demande!F103="","",Formulaire_Demande!F103)</f>
        <v/>
      </c>
      <c r="F33" s="584"/>
      <c r="G33" s="584"/>
      <c r="H33" s="584"/>
      <c r="I33" s="585"/>
      <c r="J33" s="148"/>
    </row>
    <row r="34" spans="2:14" ht="32.15" customHeight="1" x14ac:dyDescent="0.35">
      <c r="B34" s="44"/>
      <c r="C34" s="374" t="s">
        <v>174</v>
      </c>
      <c r="D34" s="375"/>
      <c r="E34" s="582" t="str">
        <f>IF(Formulaire_Demande!F105="","",Formulaire_Demande!F105)</f>
        <v/>
      </c>
      <c r="F34" s="582"/>
      <c r="G34" s="582"/>
      <c r="H34" s="582"/>
      <c r="I34" s="583"/>
      <c r="J34" s="148"/>
      <c r="M34" s="121"/>
    </row>
    <row r="35" spans="2:14" ht="32.15" customHeight="1" x14ac:dyDescent="0.35">
      <c r="B35" s="44"/>
      <c r="C35" s="206"/>
      <c r="D35" s="207"/>
      <c r="E35" s="582" t="str">
        <f>IF(Formulaire_Demande!F106="","",Formulaire_Demande!F106)</f>
        <v/>
      </c>
      <c r="F35" s="582"/>
      <c r="G35" s="582"/>
      <c r="H35" s="582"/>
      <c r="I35" s="583"/>
      <c r="J35" s="148"/>
      <c r="M35" s="121"/>
    </row>
    <row r="36" spans="2:14" ht="32.15" customHeight="1" x14ac:dyDescent="0.35">
      <c r="B36" s="44"/>
      <c r="C36" s="206"/>
      <c r="D36" s="207"/>
      <c r="E36" s="582" t="str">
        <f>IF(Formulaire_Demande!F107="","",Formulaire_Demande!F107)</f>
        <v/>
      </c>
      <c r="F36" s="582"/>
      <c r="G36" s="582"/>
      <c r="H36" s="582"/>
      <c r="I36" s="583"/>
      <c r="J36" s="148"/>
      <c r="M36" s="121"/>
    </row>
    <row r="37" spans="2:14" ht="32.15" customHeight="1" x14ac:dyDescent="0.35">
      <c r="B37" s="44"/>
      <c r="C37" s="206"/>
      <c r="D37" s="207"/>
      <c r="E37" s="582" t="str">
        <f>IF(Formulaire_Demande!F108="","",Formulaire_Demande!F108)</f>
        <v/>
      </c>
      <c r="F37" s="582"/>
      <c r="G37" s="582"/>
      <c r="H37" s="582"/>
      <c r="I37" s="583"/>
      <c r="J37" s="148"/>
      <c r="M37" s="121"/>
    </row>
    <row r="38" spans="2:14" ht="32.15" customHeight="1" x14ac:dyDescent="0.35">
      <c r="B38" s="44"/>
      <c r="C38" s="206"/>
      <c r="D38" s="207"/>
      <c r="E38" s="582" t="str">
        <f>IF(Formulaire_Demande!F109="","",Formulaire_Demande!F109)</f>
        <v/>
      </c>
      <c r="F38" s="582"/>
      <c r="G38" s="582"/>
      <c r="H38" s="582"/>
      <c r="I38" s="583"/>
      <c r="J38" s="148"/>
      <c r="M38" s="121"/>
    </row>
    <row r="39" spans="2:14" ht="32.15" customHeight="1" x14ac:dyDescent="0.35">
      <c r="B39" s="44"/>
      <c r="C39" s="617" t="str">
        <f>IF(Formulaire_Demande!F95="","",IF(Formulaire_Demande!F95="non","Le projet n'est pas une retombée d'une activité antérieure soutenue par la SODEC","Le projet est une retombée de l'activité"&amp;" "&amp;Formulaire_Demande!I95&amp;" "&amp;Formulaire_Demande!I96))</f>
        <v/>
      </c>
      <c r="D39" s="618"/>
      <c r="E39" s="618"/>
      <c r="F39" s="618"/>
      <c r="G39" s="618"/>
      <c r="H39" s="618"/>
      <c r="I39" s="619"/>
      <c r="J39" s="148"/>
      <c r="M39" s="121"/>
    </row>
    <row r="40" spans="2:14" ht="10" customHeight="1" x14ac:dyDescent="0.35">
      <c r="B40" s="44"/>
      <c r="C40" s="144"/>
      <c r="D40" s="144"/>
      <c r="E40" s="144"/>
      <c r="F40" s="144"/>
      <c r="G40" s="144"/>
      <c r="H40" s="144"/>
      <c r="I40" s="144"/>
      <c r="J40" s="148"/>
    </row>
    <row r="41" spans="2:14" ht="22" customHeight="1" x14ac:dyDescent="0.3">
      <c r="B41" s="50"/>
      <c r="C41" s="615" t="s">
        <v>173</v>
      </c>
      <c r="D41" s="616"/>
      <c r="E41" s="323">
        <f>+Formulaire_Demande!E201</f>
        <v>0</v>
      </c>
      <c r="F41" s="271"/>
      <c r="G41" s="271"/>
      <c r="H41" s="271"/>
      <c r="I41" s="324"/>
      <c r="J41" s="148"/>
      <c r="M41" s="644" t="s">
        <v>248</v>
      </c>
      <c r="N41" s="645"/>
    </row>
    <row r="42" spans="2:14" ht="22" customHeight="1" x14ac:dyDescent="0.3">
      <c r="B42" s="50"/>
      <c r="C42" s="454" t="s">
        <v>44</v>
      </c>
      <c r="D42" s="455"/>
      <c r="E42" s="325">
        <f>IF(Formulaire_Demande!H169=0,Formulaire_Demande!E169,Formulaire_Demande!H169)</f>
        <v>0</v>
      </c>
      <c r="F42" s="161"/>
      <c r="G42" s="161"/>
      <c r="H42" s="161"/>
      <c r="I42" s="164"/>
      <c r="J42" s="148"/>
      <c r="M42" s="326" t="s">
        <v>245</v>
      </c>
      <c r="N42" s="327">
        <f>E43</f>
        <v>0</v>
      </c>
    </row>
    <row r="43" spans="2:14" ht="22" customHeight="1" x14ac:dyDescent="0.3">
      <c r="B43" s="50"/>
      <c r="C43" s="454" t="s">
        <v>182</v>
      </c>
      <c r="D43" s="455"/>
      <c r="E43" s="325">
        <f>IF(Formulaire_Demande!H184=0,Formulaire_Demande!E184,Formulaire_Demande!H184)</f>
        <v>0</v>
      </c>
      <c r="F43" s="161"/>
      <c r="G43" s="161"/>
      <c r="H43" s="161"/>
      <c r="I43" s="164"/>
      <c r="J43" s="148"/>
      <c r="M43" s="326" t="s">
        <v>249</v>
      </c>
      <c r="N43" s="327">
        <f>SUM(Formulaire_Demande!E201,Formulaire_Demande!E202,Formulaire_Demande!E210)</f>
        <v>0</v>
      </c>
    </row>
    <row r="44" spans="2:14" ht="22" customHeight="1" x14ac:dyDescent="0.3">
      <c r="B44" s="50"/>
      <c r="C44" s="454" t="s">
        <v>45</v>
      </c>
      <c r="D44" s="455"/>
      <c r="E44" s="325">
        <f>+E42*0.5</f>
        <v>0</v>
      </c>
      <c r="F44" s="161"/>
      <c r="G44" s="161"/>
      <c r="H44" s="161"/>
      <c r="I44" s="164"/>
      <c r="J44" s="148"/>
      <c r="M44" s="326" t="s">
        <v>252</v>
      </c>
      <c r="N44" s="122" t="e">
        <f>+N43/N42</f>
        <v>#DIV/0!</v>
      </c>
    </row>
    <row r="45" spans="2:14" ht="14" customHeight="1" x14ac:dyDescent="0.3">
      <c r="B45" s="50"/>
      <c r="C45" s="160"/>
      <c r="D45" s="161"/>
      <c r="E45" s="325"/>
      <c r="F45" s="161"/>
      <c r="G45" s="161"/>
      <c r="H45" s="161"/>
      <c r="I45" s="164"/>
      <c r="J45" s="148"/>
    </row>
    <row r="46" spans="2:14" ht="22" customHeight="1" x14ac:dyDescent="0.35">
      <c r="B46" s="44"/>
      <c r="C46" s="603" t="s">
        <v>155</v>
      </c>
      <c r="D46" s="604"/>
      <c r="E46" s="328">
        <f>SUM(E41,E47:E50)</f>
        <v>0</v>
      </c>
      <c r="F46" s="627" t="str">
        <f>IF(E46=0,"",IF(E46&lt;&gt;Formulaire_Demande!E219,"Vérifier le total dans le formulaire","Total incluant le montant demandé à la SODEC"))</f>
        <v/>
      </c>
      <c r="G46" s="627"/>
      <c r="H46" s="627"/>
      <c r="I46" s="628"/>
      <c r="J46" s="148"/>
      <c r="M46" s="121"/>
    </row>
    <row r="47" spans="2:14" ht="22" customHeight="1" x14ac:dyDescent="0.35">
      <c r="B47" s="44"/>
      <c r="C47" s="609" t="s">
        <v>172</v>
      </c>
      <c r="D47" s="610"/>
      <c r="E47" s="325">
        <f>Formulaire_Demande!E200</f>
        <v>0</v>
      </c>
      <c r="F47" s="318"/>
      <c r="G47" s="318"/>
      <c r="H47" s="325"/>
      <c r="I47" s="312"/>
      <c r="J47" s="148"/>
      <c r="M47" s="644" t="s">
        <v>251</v>
      </c>
      <c r="N47" s="645"/>
    </row>
    <row r="48" spans="2:14" ht="22" customHeight="1" x14ac:dyDescent="0.35">
      <c r="B48" s="44"/>
      <c r="C48" s="611" t="s">
        <v>215</v>
      </c>
      <c r="D48" s="612"/>
      <c r="E48" s="325">
        <f>Formulaire_Demande!E202</f>
        <v>0</v>
      </c>
      <c r="F48" s="318"/>
      <c r="G48" s="318"/>
      <c r="H48" s="325"/>
      <c r="I48" s="312"/>
      <c r="J48" s="148"/>
      <c r="M48" s="326" t="s">
        <v>245</v>
      </c>
      <c r="N48" s="327">
        <f>E43</f>
        <v>0</v>
      </c>
    </row>
    <row r="49" spans="2:14" ht="22" customHeight="1" x14ac:dyDescent="0.35">
      <c r="B49" s="44"/>
      <c r="C49" s="611" t="s">
        <v>216</v>
      </c>
      <c r="D49" s="612"/>
      <c r="E49" s="325">
        <f>Formulaire_Demande!E210</f>
        <v>0</v>
      </c>
      <c r="F49" s="318"/>
      <c r="G49" s="318"/>
      <c r="H49" s="325"/>
      <c r="I49" s="312"/>
      <c r="J49" s="148"/>
      <c r="M49" s="326" t="s">
        <v>246</v>
      </c>
      <c r="N49" s="327">
        <f>Formulaire_Demande!E200</f>
        <v>0</v>
      </c>
    </row>
    <row r="50" spans="2:14" ht="22" customHeight="1" x14ac:dyDescent="0.35">
      <c r="B50" s="44"/>
      <c r="C50" s="649" t="s">
        <v>276</v>
      </c>
      <c r="D50" s="650"/>
      <c r="E50" s="329">
        <f>SUM(Formulaire_Demande!E215:E217)</f>
        <v>0</v>
      </c>
      <c r="F50" s="314"/>
      <c r="G50" s="314"/>
      <c r="H50" s="329"/>
      <c r="I50" s="315"/>
      <c r="J50" s="148"/>
      <c r="M50" s="326" t="s">
        <v>247</v>
      </c>
      <c r="N50" s="122" t="e">
        <f>+N49/N48</f>
        <v>#DIV/0!</v>
      </c>
    </row>
    <row r="51" spans="2:14" x14ac:dyDescent="0.3">
      <c r="B51" s="50"/>
      <c r="C51" s="1"/>
      <c r="D51" s="1"/>
      <c r="E51" s="1"/>
      <c r="F51" s="1"/>
      <c r="G51" s="1"/>
      <c r="H51" s="1"/>
      <c r="J51" s="148"/>
    </row>
    <row r="52" spans="2:14" ht="22" customHeight="1" x14ac:dyDescent="0.3">
      <c r="B52" s="50"/>
      <c r="C52" s="632" t="s">
        <v>46</v>
      </c>
      <c r="D52" s="633"/>
      <c r="E52" s="622"/>
      <c r="F52" s="330"/>
      <c r="G52" s="330"/>
      <c r="H52" s="331" t="s">
        <v>162</v>
      </c>
      <c r="I52" s="332">
        <f>ROUND(E52*0.7,0)</f>
        <v>0</v>
      </c>
      <c r="J52" s="148"/>
      <c r="M52" s="121"/>
    </row>
    <row r="53" spans="2:14" ht="22" customHeight="1" x14ac:dyDescent="0.3">
      <c r="B53" s="50"/>
      <c r="C53" s="634"/>
      <c r="D53" s="635"/>
      <c r="E53" s="623"/>
      <c r="H53" s="333" t="s">
        <v>47</v>
      </c>
      <c r="I53" s="334">
        <f>ROUND(E52*0.3,0)</f>
        <v>0</v>
      </c>
      <c r="J53" s="148"/>
    </row>
    <row r="54" spans="2:14" ht="17.5" x14ac:dyDescent="0.3">
      <c r="B54" s="50"/>
      <c r="C54" s="335"/>
      <c r="D54" s="193"/>
      <c r="E54" s="54"/>
      <c r="G54" s="333"/>
      <c r="H54" s="336"/>
      <c r="I54" s="337"/>
      <c r="J54" s="148"/>
    </row>
    <row r="55" spans="2:14" ht="54" customHeight="1" x14ac:dyDescent="0.3">
      <c r="B55" s="50"/>
      <c r="C55" s="624" t="s">
        <v>153</v>
      </c>
      <c r="D55" s="575"/>
      <c r="E55" s="575"/>
      <c r="G55" s="338" t="s">
        <v>154</v>
      </c>
      <c r="I55" s="339" t="s">
        <v>183</v>
      </c>
      <c r="J55" s="148"/>
      <c r="M55" s="340" t="str">
        <f>IF(M56="","","ATTENTION")</f>
        <v/>
      </c>
    </row>
    <row r="56" spans="2:14" ht="24" customHeight="1" x14ac:dyDescent="0.3">
      <c r="B56" s="50"/>
      <c r="C56" s="625"/>
      <c r="D56" s="626"/>
      <c r="E56" s="626"/>
      <c r="G56" s="7"/>
      <c r="I56" s="341" t="str">
        <f>IF(G56="","",ROUND($E$52*G56,0))</f>
        <v/>
      </c>
      <c r="J56" s="148"/>
      <c r="M56" s="342" t="str">
        <f>IF(SUM(G56:G58)&gt;100%,"Réviser les pourcentages","")</f>
        <v/>
      </c>
    </row>
    <row r="57" spans="2:14" ht="24" customHeight="1" x14ac:dyDescent="0.3">
      <c r="B57" s="50"/>
      <c r="C57" s="625"/>
      <c r="D57" s="626"/>
      <c r="E57" s="626"/>
      <c r="G57" s="7"/>
      <c r="I57" s="341" t="str">
        <f>IF(G57="","",ROUND($E$52*G57,0))</f>
        <v/>
      </c>
      <c r="J57" s="148"/>
    </row>
    <row r="58" spans="2:14" ht="24" customHeight="1" x14ac:dyDescent="0.3">
      <c r="B58" s="50"/>
      <c r="C58" s="625"/>
      <c r="D58" s="626"/>
      <c r="E58" s="626"/>
      <c r="G58" s="7"/>
      <c r="I58" s="341" t="str">
        <f>IF(G58="","",ROUND($E$52*G58,0))</f>
        <v/>
      </c>
      <c r="J58" s="148"/>
    </row>
    <row r="59" spans="2:14" ht="10" customHeight="1" x14ac:dyDescent="0.3">
      <c r="B59" s="50"/>
      <c r="C59" s="343"/>
      <c r="D59" s="344"/>
      <c r="E59" s="345"/>
      <c r="F59" s="346"/>
      <c r="G59" s="347"/>
      <c r="H59" s="348"/>
      <c r="I59" s="349"/>
      <c r="J59" s="148"/>
    </row>
    <row r="60" spans="2:14" ht="10" customHeight="1" x14ac:dyDescent="0.3">
      <c r="B60" s="50"/>
      <c r="C60" s="350"/>
      <c r="D60" s="350"/>
      <c r="E60" s="1"/>
      <c r="F60" s="351"/>
      <c r="H60" s="352"/>
      <c r="J60" s="148"/>
    </row>
    <row r="61" spans="2:14" ht="28" customHeight="1" x14ac:dyDescent="0.3">
      <c r="B61" s="50"/>
      <c r="C61" s="629" t="s">
        <v>93</v>
      </c>
      <c r="D61" s="630"/>
      <c r="E61" s="630"/>
      <c r="F61" s="630"/>
      <c r="G61" s="630"/>
      <c r="H61" s="630"/>
      <c r="I61" s="631"/>
      <c r="J61" s="148"/>
    </row>
    <row r="62" spans="2:14" ht="34" customHeight="1" x14ac:dyDescent="0.3">
      <c r="B62" s="50"/>
      <c r="C62" s="605" t="s">
        <v>130</v>
      </c>
      <c r="D62" s="606"/>
      <c r="E62" s="606"/>
      <c r="F62" s="606"/>
      <c r="G62" s="591"/>
      <c r="H62" s="591"/>
      <c r="I62" s="592"/>
      <c r="J62" s="148"/>
    </row>
    <row r="63" spans="2:14" ht="34" customHeight="1" x14ac:dyDescent="0.3">
      <c r="B63" s="50"/>
      <c r="C63" s="605" t="s">
        <v>137</v>
      </c>
      <c r="D63" s="606"/>
      <c r="E63" s="606"/>
      <c r="F63" s="606"/>
      <c r="G63" s="591"/>
      <c r="H63" s="591"/>
      <c r="I63" s="592"/>
      <c r="J63" s="148"/>
    </row>
    <row r="64" spans="2:14" ht="44.15" customHeight="1" x14ac:dyDescent="0.3">
      <c r="B64" s="50"/>
      <c r="C64" s="605" t="s">
        <v>138</v>
      </c>
      <c r="D64" s="606"/>
      <c r="E64" s="606"/>
      <c r="F64" s="606"/>
      <c r="G64" s="591"/>
      <c r="H64" s="591"/>
      <c r="I64" s="592"/>
      <c r="J64" s="148"/>
    </row>
    <row r="65" spans="2:10" ht="34" customHeight="1" x14ac:dyDescent="0.3">
      <c r="B65" s="50"/>
      <c r="C65" s="605" t="s">
        <v>139</v>
      </c>
      <c r="D65" s="606"/>
      <c r="E65" s="606"/>
      <c r="F65" s="606"/>
      <c r="G65" s="591"/>
      <c r="H65" s="591"/>
      <c r="I65" s="592"/>
      <c r="J65" s="148"/>
    </row>
    <row r="66" spans="2:10" ht="34" customHeight="1" x14ac:dyDescent="0.3">
      <c r="B66" s="50"/>
      <c r="C66" s="605" t="s">
        <v>151</v>
      </c>
      <c r="D66" s="606"/>
      <c r="E66" s="606"/>
      <c r="F66" s="606"/>
      <c r="G66" s="591"/>
      <c r="H66" s="591"/>
      <c r="I66" s="592"/>
      <c r="J66" s="148"/>
    </row>
    <row r="67" spans="2:10" ht="34" customHeight="1" x14ac:dyDescent="0.3">
      <c r="B67" s="50"/>
      <c r="C67" s="605" t="s">
        <v>140</v>
      </c>
      <c r="D67" s="606"/>
      <c r="E67" s="606"/>
      <c r="F67" s="606"/>
      <c r="G67" s="591"/>
      <c r="H67" s="591"/>
      <c r="I67" s="592"/>
      <c r="J67" s="148"/>
    </row>
    <row r="68" spans="2:10" ht="10" customHeight="1" x14ac:dyDescent="0.3">
      <c r="B68" s="50"/>
      <c r="C68" s="353"/>
      <c r="D68" s="354"/>
      <c r="E68" s="354"/>
      <c r="F68" s="354"/>
      <c r="G68" s="355"/>
      <c r="H68" s="355"/>
      <c r="I68" s="356"/>
      <c r="J68" s="148"/>
    </row>
    <row r="69" spans="2:10" ht="28" customHeight="1" x14ac:dyDescent="0.3">
      <c r="B69" s="50"/>
      <c r="C69" s="629" t="s">
        <v>48</v>
      </c>
      <c r="D69" s="630"/>
      <c r="E69" s="630"/>
      <c r="F69" s="630"/>
      <c r="G69" s="630"/>
      <c r="H69" s="630"/>
      <c r="I69" s="631"/>
      <c r="J69" s="148"/>
    </row>
    <row r="70" spans="2:10" ht="150" customHeight="1" x14ac:dyDescent="0.3">
      <c r="B70" s="50"/>
      <c r="C70" s="587"/>
      <c r="D70" s="588"/>
      <c r="E70" s="588"/>
      <c r="F70" s="588"/>
      <c r="G70" s="588"/>
      <c r="H70" s="588"/>
      <c r="I70" s="589"/>
      <c r="J70" s="148"/>
    </row>
    <row r="71" spans="2:10" x14ac:dyDescent="0.3">
      <c r="B71" s="50"/>
      <c r="C71" s="1"/>
      <c r="D71" s="1"/>
      <c r="E71" s="1"/>
      <c r="F71" s="1"/>
      <c r="G71" s="1"/>
      <c r="H71" s="1"/>
      <c r="J71" s="148"/>
    </row>
    <row r="72" spans="2:10" x14ac:dyDescent="0.3">
      <c r="B72" s="50"/>
      <c r="C72" s="1"/>
      <c r="D72" s="1"/>
      <c r="E72" s="1"/>
      <c r="F72" s="1"/>
      <c r="G72" s="1"/>
      <c r="H72" s="1"/>
      <c r="J72" s="148"/>
    </row>
    <row r="73" spans="2:10" x14ac:dyDescent="0.3">
      <c r="B73" s="50"/>
      <c r="C73" s="1"/>
      <c r="D73" s="1"/>
      <c r="E73" s="1"/>
      <c r="F73" s="1"/>
      <c r="G73" s="1"/>
      <c r="H73" s="1"/>
      <c r="J73" s="148"/>
    </row>
    <row r="74" spans="2:10" ht="15.5" x14ac:dyDescent="0.3">
      <c r="B74" s="50"/>
      <c r="C74" s="593"/>
      <c r="D74" s="593"/>
      <c r="E74" s="357"/>
      <c r="G74" s="590"/>
      <c r="H74" s="590"/>
      <c r="I74" s="357"/>
      <c r="J74" s="148"/>
    </row>
    <row r="75" spans="2:10" ht="15.5" x14ac:dyDescent="0.3">
      <c r="B75" s="50"/>
      <c r="C75" s="586"/>
      <c r="D75" s="586"/>
      <c r="E75" s="358" t="s">
        <v>49</v>
      </c>
      <c r="G75" s="359" t="s">
        <v>50</v>
      </c>
      <c r="H75" s="360"/>
      <c r="I75" s="358" t="s">
        <v>49</v>
      </c>
      <c r="J75" s="148"/>
    </row>
    <row r="76" spans="2:10" ht="30.65" customHeight="1" x14ac:dyDescent="0.3">
      <c r="B76" s="50"/>
      <c r="C76" s="646" t="s">
        <v>181</v>
      </c>
      <c r="D76" s="646"/>
      <c r="E76" s="646"/>
      <c r="G76" s="579" t="s">
        <v>51</v>
      </c>
      <c r="H76" s="579"/>
      <c r="I76" s="579"/>
      <c r="J76" s="148"/>
    </row>
    <row r="77" spans="2:10" ht="14.5" thickBot="1" x14ac:dyDescent="0.35">
      <c r="B77" s="76"/>
      <c r="C77" s="96"/>
      <c r="D77" s="96"/>
      <c r="E77" s="96"/>
      <c r="F77" s="96"/>
      <c r="G77" s="96"/>
      <c r="H77" s="96"/>
      <c r="I77" s="152"/>
      <c r="J77" s="154"/>
    </row>
  </sheetData>
  <sheetProtection algorithmName="SHA-512" hashValue="Jz6dPhzEVOED+wej0Kq1pmfw+5A4FUGl70E9+aERbUqHXKP5aKCOXKPNWtufbZ+xTZ3kqAWh4rrLtUv1vpekKg==" saltValue="Gw2sCZxbbAwqFqlZm7L2nw==" spinCount="100000" sheet="1" objects="1" scenarios="1" formatRows="0"/>
  <mergeCells count="95">
    <mergeCell ref="G67:I67"/>
    <mergeCell ref="C67:F67"/>
    <mergeCell ref="C76:E76"/>
    <mergeCell ref="E17:I17"/>
    <mergeCell ref="E19:I19"/>
    <mergeCell ref="E20:I20"/>
    <mergeCell ref="E21:I21"/>
    <mergeCell ref="E22:I22"/>
    <mergeCell ref="C17:D17"/>
    <mergeCell ref="C19:D19"/>
    <mergeCell ref="C20:D20"/>
    <mergeCell ref="C21:D21"/>
    <mergeCell ref="C22:D22"/>
    <mergeCell ref="C50:D50"/>
    <mergeCell ref="C58:E58"/>
    <mergeCell ref="C61:I61"/>
    <mergeCell ref="C69:I69"/>
    <mergeCell ref="C52:D53"/>
    <mergeCell ref="M12:M13"/>
    <mergeCell ref="N12:N13"/>
    <mergeCell ref="C16:D16"/>
    <mergeCell ref="E15:I15"/>
    <mergeCell ref="E16:I16"/>
    <mergeCell ref="C12:D12"/>
    <mergeCell ref="H13:I13"/>
    <mergeCell ref="E13:F13"/>
    <mergeCell ref="C13:D13"/>
    <mergeCell ref="C15:D15"/>
    <mergeCell ref="M47:N47"/>
    <mergeCell ref="M41:N41"/>
    <mergeCell ref="C49:D49"/>
    <mergeCell ref="C43:D43"/>
    <mergeCell ref="C66:F66"/>
    <mergeCell ref="E1:J1"/>
    <mergeCell ref="E10:I10"/>
    <mergeCell ref="E9:I9"/>
    <mergeCell ref="C6:I6"/>
    <mergeCell ref="C8:D8"/>
    <mergeCell ref="C9:D9"/>
    <mergeCell ref="C10:D10"/>
    <mergeCell ref="H8:I8"/>
    <mergeCell ref="E8:F8"/>
    <mergeCell ref="E52:E53"/>
    <mergeCell ref="C55:E55"/>
    <mergeCell ref="C56:E56"/>
    <mergeCell ref="C57:E57"/>
    <mergeCell ref="G65:I65"/>
    <mergeCell ref="F46:I46"/>
    <mergeCell ref="C62:F62"/>
    <mergeCell ref="C63:F63"/>
    <mergeCell ref="C64:F64"/>
    <mergeCell ref="C65:F65"/>
    <mergeCell ref="C24:D24"/>
    <mergeCell ref="C47:D47"/>
    <mergeCell ref="C48:D48"/>
    <mergeCell ref="E32:I32"/>
    <mergeCell ref="C30:D30"/>
    <mergeCell ref="E30:I30"/>
    <mergeCell ref="C28:D28"/>
    <mergeCell ref="C41:D41"/>
    <mergeCell ref="C42:D42"/>
    <mergeCell ref="C32:D32"/>
    <mergeCell ref="C39:I39"/>
    <mergeCell ref="E36:I36"/>
    <mergeCell ref="E37:I37"/>
    <mergeCell ref="E38:I38"/>
    <mergeCell ref="C44:D44"/>
    <mergeCell ref="C46:D46"/>
    <mergeCell ref="M9:M10"/>
    <mergeCell ref="N9:N10"/>
    <mergeCell ref="E11:I11"/>
    <mergeCell ref="C11:D11"/>
    <mergeCell ref="E35:I35"/>
    <mergeCell ref="M28:M29"/>
    <mergeCell ref="N28:N29"/>
    <mergeCell ref="E24:I24"/>
    <mergeCell ref="E25:I25"/>
    <mergeCell ref="E26:I26"/>
    <mergeCell ref="E27:I27"/>
    <mergeCell ref="G76:I76"/>
    <mergeCell ref="E12:I12"/>
    <mergeCell ref="E34:I34"/>
    <mergeCell ref="C33:D33"/>
    <mergeCell ref="E33:I33"/>
    <mergeCell ref="C34:D34"/>
    <mergeCell ref="C31:D31"/>
    <mergeCell ref="E31:I31"/>
    <mergeCell ref="C75:D75"/>
    <mergeCell ref="C70:I70"/>
    <mergeCell ref="G74:H74"/>
    <mergeCell ref="G62:I62"/>
    <mergeCell ref="G66:I66"/>
    <mergeCell ref="G63:I63"/>
    <mergeCell ref="G64:I64"/>
    <mergeCell ref="C74:D74"/>
  </mergeCells>
  <conditionalFormatting sqref="M55">
    <cfRule type="containsText" dxfId="2" priority="3" operator="containsText" text="ATTENTION">
      <formula>NOT(ISERROR(SEARCH("ATTENTION",M55)))</formula>
    </cfRule>
  </conditionalFormatting>
  <conditionalFormatting sqref="N44">
    <cfRule type="expression" dxfId="1" priority="2">
      <formula>N44&gt;70%</formula>
    </cfRule>
  </conditionalFormatting>
  <conditionalFormatting sqref="N50">
    <cfRule type="expression" dxfId="0" priority="1">
      <formula>N50&lt;30%</formula>
    </cfRule>
  </conditionalFormatting>
  <dataValidations count="1">
    <dataValidation allowBlank="1" showInputMessage="1" showErrorMessage="1" prompt="Inscrire la ventilation budgétaire" sqref="C56:C58" xr:uid="{89A7749F-F15C-49F9-9AB2-D19B8BF2DF8E}"/>
  </dataValidations>
  <printOptions horizontalCentered="1"/>
  <pageMargins left="0.25" right="0.25" top="0.75" bottom="0.75" header="0.3" footer="0.3"/>
  <pageSetup paperSize="5" scale="70" fitToHeight="10" orientation="portrait" r:id="rId1"/>
  <headerFooter>
    <oddFooter>&amp;L&amp;"Calibri,Italique"&amp;9Direction générale affaires internationales, exportation et mise en marché du cinéma&amp;R&amp;P/&amp;N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FEC58E-93EC-48B9-86CF-BFDAE2070F67}">
          <x14:formula1>
            <xm:f>Paramètres!$D$1</xm:f>
          </x14:formula1>
          <xm:sqref>N9 N12 N28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FD7D1-83EF-49F7-860E-B621D9A306F8}">
  <sheetPr>
    <tabColor theme="3" tint="0.59999389629810485"/>
  </sheetPr>
  <dimension ref="A1:E17"/>
  <sheetViews>
    <sheetView showGridLines="0" workbookViewId="0">
      <selection activeCell="C7" sqref="C7:K7"/>
    </sheetView>
  </sheetViews>
  <sheetFormatPr baseColWidth="10" defaultRowHeight="14.5" x14ac:dyDescent="0.35"/>
  <cols>
    <col min="1" max="1" width="28.08984375" customWidth="1"/>
    <col min="2" max="2" width="15.6328125" customWidth="1"/>
    <col min="4" max="4" width="24.6328125" customWidth="1"/>
    <col min="5" max="5" width="15.6328125" customWidth="1"/>
  </cols>
  <sheetData>
    <row r="1" spans="1:5" ht="18" x14ac:dyDescent="0.35">
      <c r="A1" s="653" t="s">
        <v>237</v>
      </c>
      <c r="B1" s="653"/>
      <c r="C1" s="653"/>
      <c r="D1" s="653"/>
      <c r="E1" s="653"/>
    </row>
    <row r="3" spans="1:5" ht="18.5" x14ac:dyDescent="0.45">
      <c r="A3" s="651" t="s">
        <v>231</v>
      </c>
      <c r="B3" s="652"/>
      <c r="D3" s="651" t="s">
        <v>232</v>
      </c>
      <c r="E3" s="652"/>
    </row>
    <row r="4" spans="1:5" ht="16" customHeight="1" x14ac:dyDescent="0.35">
      <c r="A4" s="361" t="s">
        <v>233</v>
      </c>
      <c r="B4" s="31"/>
      <c r="D4" s="362" t="s">
        <v>234</v>
      </c>
      <c r="E4" s="35">
        <f>B14</f>
        <v>0</v>
      </c>
    </row>
    <row r="5" spans="1:5" ht="16" customHeight="1" x14ac:dyDescent="0.35">
      <c r="A5" s="363" t="s">
        <v>221</v>
      </c>
      <c r="B5" s="123">
        <f>ROUND($B$4*0.7,0)</f>
        <v>0</v>
      </c>
      <c r="D5" s="363" t="s">
        <v>235</v>
      </c>
      <c r="E5" s="123">
        <f>B5</f>
        <v>0</v>
      </c>
    </row>
    <row r="6" spans="1:5" ht="16" customHeight="1" x14ac:dyDescent="0.35">
      <c r="A6" s="364" t="s">
        <v>222</v>
      </c>
      <c r="B6" s="124">
        <f>ROUND($B$4*0.3,0)</f>
        <v>0</v>
      </c>
      <c r="D6" s="363" t="s">
        <v>236</v>
      </c>
      <c r="E6" s="123">
        <f>IF(E4="",0,IF(E4-E5&lt;0,0,E4-E5))</f>
        <v>0</v>
      </c>
    </row>
    <row r="7" spans="1:5" ht="16" customHeight="1" x14ac:dyDescent="0.35">
      <c r="D7" s="363" t="s">
        <v>229</v>
      </c>
      <c r="E7" s="123">
        <f>IF(E4="",0,IF(E6-B6&lt;0,B6-E6,0))</f>
        <v>0</v>
      </c>
    </row>
    <row r="8" spans="1:5" ht="16" customHeight="1" x14ac:dyDescent="0.35">
      <c r="D8" s="364" t="s">
        <v>230</v>
      </c>
      <c r="E8" s="124">
        <f>IF(E4="",0,IF(E4-E5&lt;0,E5-E4,IF(E6&lt;0,E6,0)))</f>
        <v>0</v>
      </c>
    </row>
    <row r="10" spans="1:5" ht="18.5" x14ac:dyDescent="0.45">
      <c r="A10" s="651" t="s">
        <v>256</v>
      </c>
      <c r="B10" s="652"/>
    </row>
    <row r="11" spans="1:5" ht="16" customHeight="1" x14ac:dyDescent="0.35">
      <c r="A11" s="365" t="s">
        <v>257</v>
      </c>
      <c r="B11" s="123">
        <f>Formulaire_Demande!H184</f>
        <v>0</v>
      </c>
    </row>
    <row r="12" spans="1:5" ht="16" customHeight="1" x14ac:dyDescent="0.35">
      <c r="A12" s="366" t="s">
        <v>258</v>
      </c>
      <c r="B12" s="123">
        <f>Formulaire_Demande!H169</f>
        <v>0</v>
      </c>
    </row>
    <row r="13" spans="1:5" ht="16" customHeight="1" x14ac:dyDescent="0.35">
      <c r="A13" s="366" t="s">
        <v>259</v>
      </c>
      <c r="B13" s="123">
        <f>Formulaire_Demande!F202+Formulaire_Demande!F210</f>
        <v>0</v>
      </c>
    </row>
    <row r="14" spans="1:5" ht="16" customHeight="1" x14ac:dyDescent="0.35">
      <c r="A14" s="366" t="s">
        <v>260</v>
      </c>
      <c r="B14" s="123">
        <f>IF($B$11-($B$11*0.3)-$B$13&lt;$B$12*0.5,($B$11-($B$11*0.3)-$B$13),$B$12*0.5)</f>
        <v>0</v>
      </c>
      <c r="C14" s="367">
        <f>+$B$12*0.5</f>
        <v>0</v>
      </c>
      <c r="D14" s="126" t="s">
        <v>261</v>
      </c>
    </row>
    <row r="15" spans="1:5" ht="16" customHeight="1" x14ac:dyDescent="0.35">
      <c r="C15" s="367">
        <f>$B$11-($B$11*0.3)-$B$13</f>
        <v>0</v>
      </c>
      <c r="D15" s="126" t="s">
        <v>262</v>
      </c>
    </row>
    <row r="16" spans="1:5" ht="16" customHeight="1" x14ac:dyDescent="0.35"/>
    <row r="17" ht="16" customHeight="1" x14ac:dyDescent="0.35"/>
  </sheetData>
  <sheetProtection algorithmName="SHA-512" hashValue="PphGrMTswMJsdOrVAJadfeVuq1WTeEpvdzEQ8gIHMhwCk3hIM0cuI65IREmIyiNcxIImF2SgAmEmmNfd57AGUQ==" saltValue="en3pSojgRLUBCPcHA5Rrtw==" spinCount="100000" sheet="1" objects="1" scenarios="1"/>
  <mergeCells count="4">
    <mergeCell ref="A10:B10"/>
    <mergeCell ref="A1:E1"/>
    <mergeCell ref="A3:B3"/>
    <mergeCell ref="D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94460-19FC-4F60-B61C-B076696AF186}">
  <sheetPr>
    <tabColor theme="3" tint="0.59999389629810485"/>
  </sheetPr>
  <dimension ref="A1:AE2"/>
  <sheetViews>
    <sheetView workbookViewId="0">
      <selection activeCell="C7" sqref="C7:K7"/>
    </sheetView>
  </sheetViews>
  <sheetFormatPr baseColWidth="10" defaultRowHeight="14.5" x14ac:dyDescent="0.35"/>
  <cols>
    <col min="1" max="2" width="17.1796875" customWidth="1"/>
    <col min="3" max="3" width="17.1796875" style="126" customWidth="1"/>
    <col min="4" max="4" width="43.36328125" bestFit="1" customWidth="1"/>
    <col min="5" max="5" width="17.1796875" customWidth="1"/>
    <col min="6" max="6" width="17.1796875" style="125" customWidth="1"/>
    <col min="7" max="7" width="17.1796875" style="126" customWidth="1"/>
    <col min="8" max="8" width="21.81640625" style="126" bestFit="1" customWidth="1"/>
    <col min="9" max="9" width="18.81640625" style="126" bestFit="1" customWidth="1"/>
    <col min="10" max="10" width="25.36328125" style="126" bestFit="1" customWidth="1"/>
    <col min="11" max="11" width="24.54296875" style="126" bestFit="1" customWidth="1"/>
    <col min="12" max="12" width="19.90625" style="126" bestFit="1" customWidth="1"/>
    <col min="13" max="13" width="26.54296875" style="126" bestFit="1" customWidth="1"/>
    <col min="14" max="14" width="33.08984375" style="126" bestFit="1" customWidth="1"/>
    <col min="15" max="15" width="17.1796875" style="125" customWidth="1"/>
    <col min="16" max="16" width="33.81640625" customWidth="1"/>
    <col min="17" max="23" width="16.6328125" customWidth="1"/>
    <col min="24" max="28" width="20.6328125" customWidth="1"/>
    <col min="29" max="29" width="36.26953125" customWidth="1"/>
    <col min="30" max="31" width="16.6328125" customWidth="1"/>
  </cols>
  <sheetData>
    <row r="1" spans="1:31" s="121" customFormat="1" ht="43.5" x14ac:dyDescent="0.35">
      <c r="A1" s="128" t="s">
        <v>277</v>
      </c>
      <c r="B1" s="129" t="s">
        <v>278</v>
      </c>
      <c r="C1" s="129" t="s">
        <v>279</v>
      </c>
      <c r="D1" s="129" t="s">
        <v>289</v>
      </c>
      <c r="E1" s="128" t="s">
        <v>280</v>
      </c>
      <c r="F1" s="128" t="s">
        <v>281</v>
      </c>
      <c r="G1" s="129" t="s">
        <v>290</v>
      </c>
      <c r="H1" s="129" t="s">
        <v>293</v>
      </c>
      <c r="I1" s="129" t="s">
        <v>291</v>
      </c>
      <c r="J1" s="129" t="s">
        <v>294</v>
      </c>
      <c r="K1" s="129" t="s">
        <v>292</v>
      </c>
      <c r="L1" s="129" t="s">
        <v>295</v>
      </c>
      <c r="M1" s="129" t="s">
        <v>296</v>
      </c>
      <c r="N1" s="129" t="s">
        <v>297</v>
      </c>
      <c r="O1" s="128" t="s">
        <v>282</v>
      </c>
      <c r="P1" s="130" t="s">
        <v>283</v>
      </c>
      <c r="Q1" s="128" t="s">
        <v>302</v>
      </c>
      <c r="R1" s="128" t="s">
        <v>303</v>
      </c>
      <c r="S1" s="128" t="s">
        <v>299</v>
      </c>
      <c r="T1" s="128" t="s">
        <v>300</v>
      </c>
      <c r="U1" s="128" t="s">
        <v>298</v>
      </c>
      <c r="V1" s="127" t="s">
        <v>264</v>
      </c>
      <c r="W1" s="128" t="s">
        <v>301</v>
      </c>
      <c r="X1" s="127" t="s">
        <v>304</v>
      </c>
      <c r="Y1" s="127" t="s">
        <v>305</v>
      </c>
      <c r="Z1" s="127" t="s">
        <v>117</v>
      </c>
      <c r="AA1" s="127" t="s">
        <v>284</v>
      </c>
      <c r="AB1" s="128" t="s">
        <v>285</v>
      </c>
      <c r="AC1" s="128" t="s">
        <v>286</v>
      </c>
      <c r="AD1" s="128" t="s">
        <v>287</v>
      </c>
      <c r="AE1" s="128" t="s">
        <v>288</v>
      </c>
    </row>
    <row r="2" spans="1:31" s="121" customFormat="1" ht="48.5" customHeight="1" x14ac:dyDescent="0.35">
      <c r="A2" s="131" t="str">
        <f>IF(MID(Recommandation!H8,5,2)="24","2023-2024",
IF(MID(Recommandation!H8,5,2)="25","2024-2025",
IF(MID(Recommandation!H8,5,2)="26","2025-2026",
IF(MID(Recommandation!H8,5,2)="27","2026-2027",
IF(MID(Recommandation!H8,5,2)="28","2027-2028",
IF(MID(Recommandation!H8,5,2)="29","2028-2029",
IF(MID(Recommandation!H8,5,2)="30","2029-2030",
"")))))))</f>
        <v/>
      </c>
      <c r="B2" s="132">
        <f>Formulaire_Demande!F22</f>
        <v>0</v>
      </c>
      <c r="C2" s="132">
        <f>Formulaire_Demande!F67</f>
        <v>0</v>
      </c>
      <c r="D2" s="133" t="str">
        <f>Formulaire_Demande!C62</f>
        <v/>
      </c>
      <c r="E2" s="131" t="str">
        <f>IF(Recommandation!H8="","",REPLACE(Recommandation!M1,SEARCH("-",Recommandation!M1),1," "))</f>
        <v/>
      </c>
      <c r="F2" s="131">
        <f>Recommandation!E8</f>
        <v>0</v>
      </c>
      <c r="G2" s="132">
        <f>Formulaire_Demande!G70</f>
        <v>0</v>
      </c>
      <c r="H2" s="132">
        <f>Formulaire_Demande!I70</f>
        <v>0</v>
      </c>
      <c r="I2" s="132">
        <f>Formulaire_Demande!G73</f>
        <v>0</v>
      </c>
      <c r="J2" s="132">
        <f>Formulaire_Demande!I73</f>
        <v>0</v>
      </c>
      <c r="K2" s="132">
        <f>Formulaire_Demande!G76</f>
        <v>0</v>
      </c>
      <c r="L2" s="132">
        <f>Formulaire_Demande!G79</f>
        <v>0</v>
      </c>
      <c r="M2" s="132">
        <f>Formulaire_Demande!I79</f>
        <v>0</v>
      </c>
      <c r="N2" s="132" t="str">
        <f>IF(Formulaire_Demande!F95="Oui",Formulaire_Demande!I95,"")</f>
        <v/>
      </c>
      <c r="O2" s="131" t="str">
        <f>IF(Formulaire_Demande!F95="Oui",Formulaire_Demande!I96,"")</f>
        <v/>
      </c>
      <c r="P2" s="132" t="str">
        <f>IF(Formulaire_Demande!F95="Oui",Formulaire_Demande!I97,"")</f>
        <v/>
      </c>
      <c r="Q2" s="134">
        <f>Formulaire_Demande!F200</f>
        <v>0</v>
      </c>
      <c r="R2" s="134">
        <f>Formulaire_Demande!F201</f>
        <v>0</v>
      </c>
      <c r="S2" s="134">
        <f>Formulaire_Demande!F202</f>
        <v>0</v>
      </c>
      <c r="T2" s="134">
        <f>Formulaire_Demande!F210</f>
        <v>0</v>
      </c>
      <c r="U2" s="134">
        <f>SUM(Formulaire_Demande!F215:F217)</f>
        <v>0</v>
      </c>
      <c r="V2" s="134">
        <f>Formulaire_Demande!F215</f>
        <v>0</v>
      </c>
      <c r="W2" s="134">
        <f>Formulaire_Demande!F219</f>
        <v>0</v>
      </c>
      <c r="X2" s="134">
        <f>Formulaire_Demande!F158</f>
        <v>0</v>
      </c>
      <c r="Y2" s="134">
        <f>Formulaire_Demande!F138</f>
        <v>0</v>
      </c>
      <c r="Z2" s="134">
        <f>Formulaire_Demande!F135</f>
        <v>0</v>
      </c>
      <c r="AA2" s="134">
        <f>Formulaire_Demande!F137</f>
        <v>0</v>
      </c>
      <c r="AB2" s="131">
        <f>COUNTA(Formulaire_Demande!G82:G91)</f>
        <v>0</v>
      </c>
      <c r="AC2" s="135" t="str">
        <f>_xlfn.TEXTJOIN(" - ",,Formulaire_Demande!I82,Formulaire_Demande!I83,Formulaire_Demande!I84,Formulaire_Demande!I85,Formulaire_Demande!I86,Formulaire_Demande!I87,Formulaire_Demande!I88,Formulaire_Demande!I89,Formulaire_Demande!I90,Formulaire_Demande!I91,)</f>
        <v/>
      </c>
      <c r="AD2" s="131">
        <f>SUM(COUNTIF(Formulaire_Demande!J82:J91,"Oui"))</f>
        <v>0</v>
      </c>
      <c r="AE2" s="134">
        <f>Formulaire_Demande!F184</f>
        <v>0</v>
      </c>
    </row>
  </sheetData>
  <sheetProtection algorithmName="SHA-512" hashValue="TQlbMAtidsEMi+F1DAuyqlFeJgo8ozUhOPVxVaHyPzGCKEoAsuS0eGlcTRzxwoq6ymL0BpD9QdSkkFf114vFPw==" saltValue="lPELOYLNI/mk7iG/kJAaeQ==" spinCount="100000" sheet="1" objects="1" scenarios="1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D3D1-FF80-4DC3-9A91-F54AA143AB47}">
  <sheetPr codeName="Feuil9">
    <tabColor theme="3" tint="0.59999389629810485"/>
  </sheetPr>
  <dimension ref="A1:F12"/>
  <sheetViews>
    <sheetView workbookViewId="0">
      <selection activeCell="C7" sqref="C7:K7"/>
    </sheetView>
  </sheetViews>
  <sheetFormatPr baseColWidth="10" defaultColWidth="10.81640625" defaultRowHeight="14" x14ac:dyDescent="0.3"/>
  <cols>
    <col min="1" max="1" width="10.81640625" style="2"/>
    <col min="2" max="2" width="26.26953125" style="2" customWidth="1"/>
    <col min="3" max="3" width="23.1796875" style="1" bestFit="1" customWidth="1"/>
    <col min="4" max="4" width="10.81640625" style="1"/>
    <col min="5" max="5" width="52.54296875" style="1" customWidth="1"/>
    <col min="6" max="16384" width="10.81640625" style="1"/>
  </cols>
  <sheetData>
    <row r="1" spans="1:6" ht="14.5" x14ac:dyDescent="0.35">
      <c r="A1" s="3" t="s">
        <v>2</v>
      </c>
      <c r="B1" s="4" t="s">
        <v>71</v>
      </c>
      <c r="C1" s="1" t="s">
        <v>205</v>
      </c>
      <c r="D1" s="4" t="s">
        <v>87</v>
      </c>
      <c r="E1" s="3" t="s">
        <v>10</v>
      </c>
      <c r="F1" s="1" t="s">
        <v>211</v>
      </c>
    </row>
    <row r="2" spans="1:6" ht="31" x14ac:dyDescent="0.35">
      <c r="A2" s="2" t="s">
        <v>191</v>
      </c>
      <c r="B2" s="5" t="s">
        <v>72</v>
      </c>
      <c r="C2" s="1" t="s">
        <v>204</v>
      </c>
      <c r="E2" s="6" t="s">
        <v>11</v>
      </c>
      <c r="F2" s="1" t="s">
        <v>212</v>
      </c>
    </row>
    <row r="3" spans="1:6" ht="46.5" x14ac:dyDescent="0.35">
      <c r="A3" s="2" t="s">
        <v>192</v>
      </c>
      <c r="B3" s="5" t="s">
        <v>73</v>
      </c>
      <c r="C3" s="1" t="s">
        <v>206</v>
      </c>
      <c r="E3" s="6" t="s">
        <v>97</v>
      </c>
    </row>
    <row r="4" spans="1:6" ht="62" x14ac:dyDescent="0.35">
      <c r="B4" s="5" t="s">
        <v>74</v>
      </c>
      <c r="C4" s="1" t="s">
        <v>203</v>
      </c>
      <c r="E4" s="6" t="s">
        <v>98</v>
      </c>
    </row>
    <row r="5" spans="1:6" ht="14.5" x14ac:dyDescent="0.35">
      <c r="B5" s="5" t="s">
        <v>75</v>
      </c>
    </row>
    <row r="6" spans="1:6" ht="14.5" x14ac:dyDescent="0.35">
      <c r="B6" s="5"/>
    </row>
    <row r="7" spans="1:6" ht="14.5" x14ac:dyDescent="0.35">
      <c r="B7" s="5"/>
    </row>
    <row r="8" spans="1:6" ht="14.5" x14ac:dyDescent="0.35">
      <c r="B8" s="5"/>
    </row>
    <row r="9" spans="1:6" ht="14.5" x14ac:dyDescent="0.35">
      <c r="B9" s="5"/>
    </row>
    <row r="10" spans="1:6" ht="14.5" x14ac:dyDescent="0.35">
      <c r="B10" s="5"/>
    </row>
    <row r="11" spans="1:6" ht="14.5" x14ac:dyDescent="0.35">
      <c r="B11" s="5"/>
    </row>
    <row r="12" spans="1:6" ht="14.5" x14ac:dyDescent="0.35">
      <c r="B12" s="5"/>
    </row>
  </sheetData>
  <sheetProtection algorithmName="SHA-512" hashValue="nj5ygIry4NCxCg5mm5QTI2NsC7xgm+OnSMsItPrAMzrVCHZ+ukyoRkaN+jLfShLo/fozL5AbEwvm6GLXsYPVZA==" saltValue="2yhcix6dVxIZ3RYYyLzuKw==" spinCount="100000" sheet="1" objects="1" scenarios="1"/>
  <sortState xmlns:xlrd2="http://schemas.microsoft.com/office/spreadsheetml/2017/richdata2" ref="C1:C4">
    <sortCondition ref="C1:C4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93500a-3d6f-469f-9ffb-9e967f46ab9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FF23FE1110614E84C968D04B4F7C4E" ma:contentTypeVersion="14" ma:contentTypeDescription="Crée un document." ma:contentTypeScope="" ma:versionID="2c5bdbf5a5fc671915c425cd974d093f">
  <xsd:schema xmlns:xsd="http://www.w3.org/2001/XMLSchema" xmlns:xs="http://www.w3.org/2001/XMLSchema" xmlns:p="http://schemas.microsoft.com/office/2006/metadata/properties" xmlns:ns3="af93500a-3d6f-469f-9ffb-9e967f46ab92" xmlns:ns4="d2fc2753-e006-4fc3-acc0-8aa82b94192d" targetNamespace="http://schemas.microsoft.com/office/2006/metadata/properties" ma:root="true" ma:fieldsID="60848b1713a1045f7c523d3abf4100d0" ns3:_="" ns4:_="">
    <xsd:import namespace="af93500a-3d6f-469f-9ffb-9e967f46ab92"/>
    <xsd:import namespace="d2fc2753-e006-4fc3-acc0-8aa82b9419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3500a-3d6f-469f-9ffb-9e967f46a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c2753-e006-4fc3-acc0-8aa82b94192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9773AA-AD1B-40E6-991A-1A7BC39707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43F4EC-02EE-404B-A169-2291DB25A837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d2fc2753-e006-4fc3-acc0-8aa82b94192d"/>
    <ds:schemaRef ds:uri="af93500a-3d6f-469f-9ffb-9e967f46ab92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D8B1327-8B6F-4EFC-94C2-757D28689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93500a-3d6f-469f-9ffb-9e967f46ab92"/>
    <ds:schemaRef ds:uri="d2fc2753-e006-4fc3-acc0-8aa82b9419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6</vt:i4>
      </vt:variant>
    </vt:vector>
  </HeadingPairs>
  <TitlesOfParts>
    <vt:vector size="14" baseType="lpstr">
      <vt:lpstr>Formulaire_Demande</vt:lpstr>
      <vt:lpstr>Description_Activités</vt:lpstr>
      <vt:lpstr>Statistiques</vt:lpstr>
      <vt:lpstr>Rapport_Final</vt:lpstr>
      <vt:lpstr>Recommandation</vt:lpstr>
      <vt:lpstr>Calcul aide révisée</vt:lpstr>
      <vt:lpstr>Report_Analyse</vt:lpstr>
      <vt:lpstr>Paramètres</vt:lpstr>
      <vt:lpstr>Recommandation!Impression_des_titres</vt:lpstr>
      <vt:lpstr>Description_Activités!Zone_d_impression</vt:lpstr>
      <vt:lpstr>Formulaire_Demande!Zone_d_impression</vt:lpstr>
      <vt:lpstr>Rapport_Final!Zone_d_impression</vt:lpstr>
      <vt:lpstr>Recommandation!Zone_d_impression</vt:lpstr>
      <vt:lpstr>Statistiques!Zone_d_impression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Verger, Marlène</dc:creator>
  <cp:lastModifiedBy>Verger, Marlène</cp:lastModifiedBy>
  <cp:lastPrinted>2023-08-02T14:08:58Z</cp:lastPrinted>
  <dcterms:created xsi:type="dcterms:W3CDTF">2022-01-14T20:29:40Z</dcterms:created>
  <dcterms:modified xsi:type="dcterms:W3CDTF">2023-10-25T12:15:42Z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0x010100AFFF23FE1110614E84C968D04B4F7C4E</vt:lpwstr>
  </property>
</Properties>
</file>