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\Communication\Z_NOUVELLE STRUCTURE\X1310 Programmes d'aide financières\Affaires internationales\finaux\Programme\"/>
    </mc:Choice>
  </mc:AlternateContent>
  <xr:revisionPtr revIDLastSave="0" documentId="13_ncr:1_{D6053802-9EA5-4E2D-BAD8-37470A7B7289}" xr6:coauthVersionLast="47" xr6:coauthVersionMax="47" xr10:uidLastSave="{00000000-0000-0000-0000-000000000000}"/>
  <workbookProtection workbookAlgorithmName="SHA-512" workbookHashValue="m+WJluHsESrlMNX5vZaXFepe9lTf+dffZbJF/ot+/tYEi/uNV1uCpq4xzTInT5K+GWrLiJ4elpBFiqIS8G+Uhg==" workbookSaltValue="0ca3/qWrlTh9X4WvzNYd1Q==" workbookSpinCount="100000" lockStructure="1"/>
  <bookViews>
    <workbookView xWindow="-20268" yWindow="-108" windowWidth="20376" windowHeight="12216" xr2:uid="{4429FF7E-0847-455D-A283-5F89C7C1359A}"/>
  </bookViews>
  <sheets>
    <sheet name="Formulaire_Demande" sheetId="1" r:id="rId1"/>
    <sheet name="Frais_Admissibles_Cat_Festival" sheetId="15" r:id="rId2"/>
    <sheet name="Rapport_Final" sheetId="11" r:id="rId3"/>
    <sheet name="Recommandation" sheetId="14" state="hidden" r:id="rId4"/>
    <sheet name="Paramètres" sheetId="9" state="hidden" r:id="rId5"/>
  </sheets>
  <definedNames>
    <definedName name="_xlnm._FilterDatabase" localSheetId="4" hidden="1">Paramètres!$M$1:$S$71</definedName>
    <definedName name="_xlnm.Print_Titles" localSheetId="0">Formulaire_Demande!$1:$5</definedName>
    <definedName name="_xlnm.Print_Titles" localSheetId="1">Frais_Admissibles_Cat_Festival!$1:$5</definedName>
    <definedName name="_xlnm.Print_Titles" localSheetId="3">Recommandation!$1:$7</definedName>
    <definedName name="_xlnm.Print_Area" localSheetId="0">Formulaire_Demande!$A$1:$L$235</definedName>
    <definedName name="_xlnm.Print_Area" localSheetId="1">Frais_Admissibles_Cat_Festival!$A$1:$H$44</definedName>
    <definedName name="_xlnm.Print_Area" localSheetId="2">Rapport_Final!$A$1:$J$72</definedName>
    <definedName name="_xlnm.Print_Area" localSheetId="3">Recommandation!$A$1:$K$73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14" l="1"/>
  <c r="F114" i="1"/>
  <c r="E9" i="14"/>
  <c r="E38" i="14"/>
  <c r="E37" i="14"/>
  <c r="N115" i="1" l="1"/>
  <c r="G115" i="1" s="1"/>
  <c r="T3" i="9" l="1"/>
  <c r="M3" i="9" s="1"/>
  <c r="T4" i="9"/>
  <c r="M4" i="9" s="1"/>
  <c r="T5" i="9"/>
  <c r="M5" i="9" s="1"/>
  <c r="T6" i="9"/>
  <c r="M6" i="9" s="1"/>
  <c r="T7" i="9"/>
  <c r="M7" i="9" s="1"/>
  <c r="T8" i="9"/>
  <c r="M8" i="9" s="1"/>
  <c r="T9" i="9"/>
  <c r="M9" i="9" s="1"/>
  <c r="T10" i="9"/>
  <c r="M10" i="9" s="1"/>
  <c r="T11" i="9"/>
  <c r="M11" i="9" s="1"/>
  <c r="T12" i="9"/>
  <c r="M12" i="9" s="1"/>
  <c r="T13" i="9"/>
  <c r="M13" i="9" s="1"/>
  <c r="T14" i="9"/>
  <c r="M14" i="9" s="1"/>
  <c r="T15" i="9"/>
  <c r="M15" i="9" s="1"/>
  <c r="T16" i="9"/>
  <c r="M16" i="9" s="1"/>
  <c r="T17" i="9"/>
  <c r="M17" i="9" s="1"/>
  <c r="T18" i="9"/>
  <c r="M18" i="9" s="1"/>
  <c r="T19" i="9"/>
  <c r="M19" i="9" s="1"/>
  <c r="T20" i="9"/>
  <c r="M20" i="9" s="1"/>
  <c r="T21" i="9"/>
  <c r="M21" i="9" s="1"/>
  <c r="T22" i="9"/>
  <c r="M22" i="9" s="1"/>
  <c r="T23" i="9"/>
  <c r="M23" i="9" s="1"/>
  <c r="T24" i="9"/>
  <c r="M24" i="9" s="1"/>
  <c r="T25" i="9"/>
  <c r="M25" i="9" s="1"/>
  <c r="T26" i="9"/>
  <c r="M26" i="9" s="1"/>
  <c r="T27" i="9"/>
  <c r="M27" i="9" s="1"/>
  <c r="T28" i="9"/>
  <c r="M28" i="9" s="1"/>
  <c r="T29" i="9"/>
  <c r="M29" i="9" s="1"/>
  <c r="T30" i="9"/>
  <c r="M30" i="9" s="1"/>
  <c r="T31" i="9"/>
  <c r="M31" i="9" s="1"/>
  <c r="T32" i="9"/>
  <c r="M32" i="9" s="1"/>
  <c r="T33" i="9"/>
  <c r="M33" i="9" s="1"/>
  <c r="T34" i="9"/>
  <c r="M34" i="9" s="1"/>
  <c r="T35" i="9"/>
  <c r="M35" i="9" s="1"/>
  <c r="T36" i="9"/>
  <c r="M36" i="9" s="1"/>
  <c r="T37" i="9"/>
  <c r="M37" i="9" s="1"/>
  <c r="T38" i="9"/>
  <c r="M38" i="9" s="1"/>
  <c r="T39" i="9"/>
  <c r="M39" i="9" s="1"/>
  <c r="T40" i="9"/>
  <c r="M40" i="9" s="1"/>
  <c r="T41" i="9"/>
  <c r="M41" i="9" s="1"/>
  <c r="T42" i="9"/>
  <c r="M42" i="9" s="1"/>
  <c r="T43" i="9"/>
  <c r="M43" i="9" s="1"/>
  <c r="T44" i="9"/>
  <c r="M44" i="9" s="1"/>
  <c r="T45" i="9"/>
  <c r="M45" i="9" s="1"/>
  <c r="T46" i="9"/>
  <c r="M46" i="9" s="1"/>
  <c r="T47" i="9"/>
  <c r="M47" i="9" s="1"/>
  <c r="T48" i="9"/>
  <c r="M48" i="9" s="1"/>
  <c r="T49" i="9"/>
  <c r="M49" i="9" s="1"/>
  <c r="T50" i="9"/>
  <c r="M50" i="9" s="1"/>
  <c r="T51" i="9"/>
  <c r="M51" i="9" s="1"/>
  <c r="T52" i="9"/>
  <c r="M52" i="9" s="1"/>
  <c r="T53" i="9"/>
  <c r="M53" i="9" s="1"/>
  <c r="T54" i="9"/>
  <c r="M54" i="9" s="1"/>
  <c r="T55" i="9"/>
  <c r="M55" i="9" s="1"/>
  <c r="T56" i="9"/>
  <c r="M56" i="9" s="1"/>
  <c r="T57" i="9"/>
  <c r="M57" i="9" s="1"/>
  <c r="T58" i="9"/>
  <c r="M58" i="9" s="1"/>
  <c r="T59" i="9"/>
  <c r="M59" i="9" s="1"/>
  <c r="T60" i="9"/>
  <c r="M60" i="9" s="1"/>
  <c r="T61" i="9"/>
  <c r="M61" i="9" s="1"/>
  <c r="T62" i="9"/>
  <c r="M62" i="9" s="1"/>
  <c r="T63" i="9"/>
  <c r="M63" i="9" s="1"/>
  <c r="T64" i="9"/>
  <c r="M64" i="9" s="1"/>
  <c r="T65" i="9"/>
  <c r="M65" i="9" s="1"/>
  <c r="T66" i="9"/>
  <c r="M66" i="9" s="1"/>
  <c r="T67" i="9"/>
  <c r="M67" i="9" s="1"/>
  <c r="T68" i="9"/>
  <c r="M68" i="9" s="1"/>
  <c r="T69" i="9"/>
  <c r="M69" i="9" s="1"/>
  <c r="T70" i="9"/>
  <c r="M70" i="9" s="1"/>
  <c r="T71" i="9"/>
  <c r="M71" i="9" s="1"/>
  <c r="T2" i="9"/>
  <c r="M2" i="9" s="1"/>
  <c r="N71" i="9" l="1"/>
  <c r="N70" i="9"/>
  <c r="N69" i="9"/>
  <c r="N68" i="9"/>
  <c r="N67" i="9"/>
  <c r="N66" i="9"/>
  <c r="N65" i="9"/>
  <c r="N64" i="9"/>
  <c r="N63" i="9"/>
  <c r="N62" i="9"/>
  <c r="N61" i="9"/>
  <c r="N60" i="9"/>
  <c r="N59" i="9"/>
  <c r="N58" i="9"/>
  <c r="N57" i="9"/>
  <c r="N56" i="9"/>
  <c r="N55" i="9"/>
  <c r="N54" i="9"/>
  <c r="N53" i="9"/>
  <c r="N52" i="9"/>
  <c r="N51" i="9"/>
  <c r="N50" i="9"/>
  <c r="N49" i="9"/>
  <c r="N48" i="9"/>
  <c r="N47" i="9"/>
  <c r="N46" i="9"/>
  <c r="N45" i="9"/>
  <c r="N44" i="9"/>
  <c r="N43" i="9"/>
  <c r="N42" i="9"/>
  <c r="N41" i="9"/>
  <c r="N40" i="9"/>
  <c r="N39" i="9"/>
  <c r="N38" i="9"/>
  <c r="N37" i="9"/>
  <c r="N36" i="9"/>
  <c r="N35" i="9"/>
  <c r="N34" i="9"/>
  <c r="N33" i="9"/>
  <c r="N32" i="9"/>
  <c r="N31" i="9"/>
  <c r="N30" i="9"/>
  <c r="N29" i="9"/>
  <c r="N28" i="9"/>
  <c r="N27" i="9"/>
  <c r="N26" i="9"/>
  <c r="N25" i="9"/>
  <c r="N24" i="9"/>
  <c r="N23" i="9"/>
  <c r="N22" i="9"/>
  <c r="N21" i="9"/>
  <c r="N20" i="9"/>
  <c r="N19" i="9"/>
  <c r="N18" i="9"/>
  <c r="N17" i="9"/>
  <c r="N16" i="9"/>
  <c r="N15" i="9"/>
  <c r="N14" i="9"/>
  <c r="N13" i="9"/>
  <c r="N12" i="9"/>
  <c r="N11" i="9"/>
  <c r="N10" i="9"/>
  <c r="N9" i="9"/>
  <c r="N8" i="9"/>
  <c r="N7" i="9"/>
  <c r="N6" i="9"/>
  <c r="N5" i="9"/>
  <c r="N4" i="9"/>
  <c r="N3" i="9"/>
  <c r="N2" i="9"/>
  <c r="E81" i="11" l="1"/>
  <c r="E82" i="11" s="1"/>
  <c r="E77" i="11" l="1"/>
  <c r="H83" i="11"/>
  <c r="H81" i="11"/>
  <c r="H82" i="11" s="1"/>
  <c r="G154" i="1"/>
  <c r="G153" i="1"/>
  <c r="G152" i="1"/>
  <c r="G151" i="1"/>
  <c r="G150" i="1"/>
  <c r="F45" i="1"/>
  <c r="E11" i="14" l="1"/>
  <c r="E219" i="1"/>
  <c r="E54" i="14" s="1"/>
  <c r="G222" i="1" l="1"/>
  <c r="G221" i="1"/>
  <c r="G220" i="1"/>
  <c r="G218" i="1"/>
  <c r="G217" i="1"/>
  <c r="G216" i="1"/>
  <c r="E211" i="1" l="1"/>
  <c r="E52" i="14" l="1"/>
  <c r="C51" i="11"/>
  <c r="C45" i="11"/>
  <c r="C48" i="1"/>
  <c r="C41" i="1"/>
  <c r="E141" i="1"/>
  <c r="E41" i="14"/>
  <c r="E43" i="14"/>
  <c r="E42" i="14"/>
  <c r="C11" i="14" l="1"/>
  <c r="E26" i="14"/>
  <c r="E23" i="14"/>
  <c r="E22" i="14"/>
  <c r="E21" i="14"/>
  <c r="E18" i="14"/>
  <c r="E17" i="14"/>
  <c r="H122" i="1" l="1"/>
  <c r="N116" i="1"/>
  <c r="G90" i="1"/>
  <c r="C47" i="1" l="1"/>
  <c r="C46" i="1"/>
  <c r="C45" i="1"/>
  <c r="C40" i="1"/>
  <c r="C39" i="1"/>
  <c r="C38" i="1"/>
  <c r="C37" i="1"/>
  <c r="C36" i="1"/>
  <c r="C27" i="1"/>
  <c r="E16" i="14" l="1"/>
  <c r="E20" i="14"/>
  <c r="E28" i="14"/>
  <c r="F211" i="1" l="1"/>
  <c r="G211" i="1" s="1"/>
  <c r="F219" i="1"/>
  <c r="G219" i="1" s="1"/>
  <c r="F215" i="1"/>
  <c r="E215" i="1"/>
  <c r="E223" i="1" l="1"/>
  <c r="E53" i="14"/>
  <c r="G215" i="1"/>
  <c r="F223" i="1"/>
  <c r="E40" i="14"/>
  <c r="E39" i="14"/>
  <c r="E14" i="14" l="1"/>
  <c r="E13" i="14"/>
  <c r="E12" i="14"/>
  <c r="E10" i="14"/>
  <c r="E51" i="14" l="1"/>
  <c r="M59" i="14"/>
  <c r="M58" i="14" s="1"/>
  <c r="E50" i="14"/>
  <c r="E196" i="1"/>
  <c r="E188" i="1"/>
  <c r="E183" i="1"/>
  <c r="E178" i="1"/>
  <c r="E164" i="1"/>
  <c r="E155" i="1"/>
  <c r="E145" i="1"/>
  <c r="E27" i="14"/>
  <c r="G149" i="1"/>
  <c r="G140" i="1"/>
  <c r="G139" i="1"/>
  <c r="G138" i="1"/>
  <c r="G163" i="1"/>
  <c r="G162" i="1"/>
  <c r="G161" i="1"/>
  <c r="G160" i="1"/>
  <c r="I56" i="14"/>
  <c r="I57" i="14" s="1"/>
  <c r="H196" i="1"/>
  <c r="H188" i="1"/>
  <c r="H183" i="1"/>
  <c r="H178" i="1"/>
  <c r="H155" i="1"/>
  <c r="H164" i="1"/>
  <c r="H145" i="1"/>
  <c r="H141" i="1"/>
  <c r="A1" i="1"/>
  <c r="I62" i="14"/>
  <c r="I61" i="14"/>
  <c r="I60" i="14"/>
  <c r="E34" i="14"/>
  <c r="E32" i="14"/>
  <c r="G148" i="1"/>
  <c r="F155" i="1"/>
  <c r="G191" i="1"/>
  <c r="G192" i="1"/>
  <c r="G193" i="1"/>
  <c r="G194" i="1"/>
  <c r="G195" i="1"/>
  <c r="F196" i="1"/>
  <c r="G186" i="1"/>
  <c r="G187" i="1"/>
  <c r="G181" i="1"/>
  <c r="G182" i="1"/>
  <c r="G167" i="1"/>
  <c r="G168" i="1"/>
  <c r="G169" i="1"/>
  <c r="G170" i="1"/>
  <c r="G171" i="1"/>
  <c r="G172" i="1"/>
  <c r="G173" i="1"/>
  <c r="G174" i="1"/>
  <c r="G175" i="1"/>
  <c r="G176" i="1"/>
  <c r="G177" i="1"/>
  <c r="G158" i="1"/>
  <c r="G159" i="1"/>
  <c r="G144" i="1"/>
  <c r="G145" i="1" s="1"/>
  <c r="G134" i="1"/>
  <c r="G135" i="1"/>
  <c r="G136" i="1"/>
  <c r="G137" i="1"/>
  <c r="F188" i="1"/>
  <c r="F183" i="1"/>
  <c r="F178" i="1"/>
  <c r="F164" i="1"/>
  <c r="F145" i="1"/>
  <c r="F141" i="1"/>
  <c r="N14" i="14"/>
  <c r="G208" i="1"/>
  <c r="G209" i="1"/>
  <c r="G210" i="1"/>
  <c r="G212" i="1"/>
  <c r="G213" i="1"/>
  <c r="G214" i="1"/>
  <c r="E25" i="14"/>
  <c r="G116" i="1" l="1"/>
  <c r="J116" i="1" s="1"/>
  <c r="G183" i="1"/>
  <c r="G188" i="1"/>
  <c r="E198" i="1"/>
  <c r="G155" i="1"/>
  <c r="H198" i="1"/>
  <c r="G196" i="1"/>
  <c r="G141" i="1"/>
  <c r="F198" i="1"/>
  <c r="G164" i="1"/>
  <c r="G178" i="1"/>
  <c r="G223" i="1" l="1"/>
  <c r="C9" i="11"/>
  <c r="E46" i="14"/>
  <c r="E47" i="14" s="1"/>
  <c r="E45" i="14"/>
  <c r="E49" i="14" s="1"/>
  <c r="G198" i="1"/>
  <c r="F49" i="1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Verger, Marlène</author>
  </authors>
  <commentList>
    <comment ref="M1" authorId="0" shapeId="0" xr:uid="{0995489B-0907-4425-B70F-65F64F0BF2F7}">
      <text>
        <r>
          <rPr>
            <b/>
            <sz val="9"/>
            <color indexed="81"/>
            <rFont val="Tahoma"/>
            <family val="2"/>
          </rPr>
          <t>Verger, Marlène:</t>
        </r>
        <r>
          <rPr>
            <sz val="9"/>
            <color indexed="81"/>
            <rFont val="Tahoma"/>
            <family val="2"/>
          </rPr>
          <t xml:space="preserve">
conserver les formules</t>
        </r>
      </text>
    </comment>
    <comment ref="N1" authorId="0" shapeId="0" xr:uid="{0B8830B8-CED7-41C0-8BD6-45D689AE0CE9}">
      <text>
        <r>
          <rPr>
            <b/>
            <sz val="9"/>
            <color indexed="81"/>
            <rFont val="Tahoma"/>
            <family val="2"/>
          </rPr>
          <t>Verger, Marlène:</t>
        </r>
        <r>
          <rPr>
            <sz val="9"/>
            <color indexed="81"/>
            <rFont val="Tahoma"/>
            <family val="2"/>
          </rPr>
          <t xml:space="preserve">
conserver les formules</t>
        </r>
      </text>
    </comment>
    <comment ref="O1" authorId="0" shapeId="0" xr:uid="{52CA51D2-2109-4CCB-9783-C82E8FA722A4}">
      <text>
        <r>
          <rPr>
            <b/>
            <sz val="9"/>
            <color indexed="81"/>
            <rFont val="Tahoma"/>
            <family val="2"/>
          </rPr>
          <t>Verger, Marlène:</t>
        </r>
        <r>
          <rPr>
            <sz val="9"/>
            <color indexed="81"/>
            <rFont val="Tahoma"/>
            <family val="2"/>
          </rPr>
          <t xml:space="preserve">
mettre à jour avec Annexe A</t>
        </r>
      </text>
    </comment>
    <comment ref="P1" authorId="0" shapeId="0" xr:uid="{3DD234D0-AA11-40C2-9FD0-306E6EBB62F3}">
      <text>
        <r>
          <rPr>
            <b/>
            <sz val="9"/>
            <color indexed="81"/>
            <rFont val="Tahoma"/>
            <family val="2"/>
          </rPr>
          <t>Verger, Marlène:</t>
        </r>
        <r>
          <rPr>
            <sz val="9"/>
            <color indexed="81"/>
            <rFont val="Tahoma"/>
            <family val="2"/>
          </rPr>
          <t xml:space="preserve">
mettre à jour avec Annexe A</t>
        </r>
      </text>
    </comment>
    <comment ref="Q1" authorId="0" shapeId="0" xr:uid="{C4001BDD-C934-4940-8FB1-BA8AB33B424E}">
      <text>
        <r>
          <rPr>
            <b/>
            <sz val="9"/>
            <color indexed="81"/>
            <rFont val="Tahoma"/>
            <family val="2"/>
          </rPr>
          <t>Verger, Marlène:</t>
        </r>
        <r>
          <rPr>
            <sz val="9"/>
            <color indexed="81"/>
            <rFont val="Tahoma"/>
            <family val="2"/>
          </rPr>
          <t xml:space="preserve">
mettre à jour avec Annexe A</t>
        </r>
      </text>
    </comment>
    <comment ref="R1" authorId="0" shapeId="0" xr:uid="{33E10668-A7F1-4F6A-9C5A-C7698F7FBF21}">
      <text>
        <r>
          <rPr>
            <b/>
            <sz val="9"/>
            <color indexed="81"/>
            <rFont val="Tahoma"/>
            <family val="2"/>
          </rPr>
          <t>Verger, Marlène:</t>
        </r>
        <r>
          <rPr>
            <sz val="9"/>
            <color indexed="81"/>
            <rFont val="Tahoma"/>
            <family val="2"/>
          </rPr>
          <t xml:space="preserve">
mettre à jour avec Annexe A</t>
        </r>
      </text>
    </comment>
    <comment ref="S1" authorId="0" shapeId="0" xr:uid="{DE1EC2F7-3E79-42B6-ADA7-38121A6399FC}">
      <text>
        <r>
          <rPr>
            <b/>
            <sz val="9"/>
            <color indexed="81"/>
            <rFont val="Tahoma"/>
            <family val="2"/>
          </rPr>
          <t>Verger, Marlène:</t>
        </r>
        <r>
          <rPr>
            <sz val="9"/>
            <color indexed="81"/>
            <rFont val="Tahoma"/>
            <family val="2"/>
          </rPr>
          <t xml:space="preserve">
mettre à jour avec Annexe A</t>
        </r>
      </text>
    </comment>
    <comment ref="T1" authorId="0" shapeId="0" xr:uid="{6F1FF2B8-A4F5-4593-9F54-22FF2D814413}">
      <text>
        <r>
          <rPr>
            <b/>
            <sz val="9"/>
            <color indexed="81"/>
            <rFont val="Tahoma"/>
            <family val="2"/>
          </rPr>
          <t>Verger, Marlène:</t>
        </r>
        <r>
          <rPr>
            <sz val="9"/>
            <color indexed="81"/>
            <rFont val="Tahoma"/>
            <family val="2"/>
          </rPr>
          <t xml:space="preserve">
conserver la formule
barre oblique utilisée si section non vide</t>
        </r>
      </text>
    </comment>
  </commentList>
</comments>
</file>

<file path=xl/sharedStrings.xml><?xml version="1.0" encoding="utf-8"?>
<sst xmlns="http://schemas.openxmlformats.org/spreadsheetml/2006/main" count="737" uniqueCount="377">
  <si>
    <t>Montant total frais admissibles</t>
  </si>
  <si>
    <t>Subvention recommandée</t>
  </si>
  <si>
    <t>Élaine Dumont</t>
  </si>
  <si>
    <t>Date</t>
  </si>
  <si>
    <t>50% Total frais admissibles</t>
  </si>
  <si>
    <t>Festival</t>
  </si>
  <si>
    <t>Téléfilm Canada</t>
  </si>
  <si>
    <t>TOTAL FINANCEMENT</t>
  </si>
  <si>
    <t>Producteur</t>
  </si>
  <si>
    <t>Distributeur</t>
  </si>
  <si>
    <t>Agent de vente</t>
  </si>
  <si>
    <t>Réalisateur</t>
  </si>
  <si>
    <t>Adresse</t>
  </si>
  <si>
    <t>Ville</t>
  </si>
  <si>
    <t>VOL CLASSE ÉCONOMIQUE</t>
  </si>
  <si>
    <t>Total Transport local</t>
  </si>
  <si>
    <t>Total Vol classe économique</t>
  </si>
  <si>
    <t>Total Accréditation</t>
  </si>
  <si>
    <t>Total Hébergement</t>
  </si>
  <si>
    <t>OUI/NON</t>
  </si>
  <si>
    <t>STATUT</t>
  </si>
  <si>
    <t>REQUÉRANT</t>
  </si>
  <si>
    <t>Total Sous-titrage et Copie</t>
  </si>
  <si>
    <t>AUTRES FRAIS</t>
  </si>
  <si>
    <t>Total Autres frais</t>
  </si>
  <si>
    <t>Production de copie</t>
  </si>
  <si>
    <t>Sous-titrage</t>
  </si>
  <si>
    <t>Transfert de la copie</t>
  </si>
  <si>
    <t>Transport de la copie</t>
  </si>
  <si>
    <t>Rapport final</t>
  </si>
  <si>
    <t>Requérant</t>
  </si>
  <si>
    <t>Télévision</t>
  </si>
  <si>
    <t>Autres</t>
  </si>
  <si>
    <t>Formulaire de demande</t>
  </si>
  <si>
    <t>ECHELLE</t>
  </si>
  <si>
    <t>Directrice Affaires internationales, exportation 
et mise en marché du cinéma</t>
  </si>
  <si>
    <t>SECTION 1 : ÉVÉNEMENT</t>
  </si>
  <si>
    <t>Conseil des arts du Canada</t>
  </si>
  <si>
    <t>PROGRAMME</t>
  </si>
  <si>
    <t>Développement (scénarisation)</t>
  </si>
  <si>
    <t>Production</t>
  </si>
  <si>
    <t>Mesures fiscales</t>
  </si>
  <si>
    <t>Autres sélections</t>
  </si>
  <si>
    <t>Détention des droits de vente</t>
  </si>
  <si>
    <t>Coproduction</t>
  </si>
  <si>
    <t>Autre aide SODEC reçue</t>
  </si>
  <si>
    <t>Total Promotion, presse et publicité</t>
  </si>
  <si>
    <t>Agent de vente québécois/Distributeur</t>
  </si>
  <si>
    <t xml:space="preserve">Prénom </t>
  </si>
  <si>
    <t>Nom</t>
  </si>
  <si>
    <t>Pourcentage coproduction</t>
  </si>
  <si>
    <t>Total Transport copie</t>
  </si>
  <si>
    <t>sans objet</t>
  </si>
  <si>
    <t>SECTION 2 : RETOMBÉES</t>
  </si>
  <si>
    <t>SECTION 3 : COMMENTAIRES ET PERTINENCE</t>
  </si>
  <si>
    <t>Recommandation</t>
  </si>
  <si>
    <t>Date début</t>
  </si>
  <si>
    <t>Date fin</t>
  </si>
  <si>
    <t>No Dossier</t>
  </si>
  <si>
    <t>Court métrage</t>
  </si>
  <si>
    <t>XR</t>
  </si>
  <si>
    <t>Série courte</t>
  </si>
  <si>
    <t xml:space="preserve">No participation </t>
  </si>
  <si>
    <t>Pour les questions ci-dessous, indice d'appréciation de 1 à 10 = 10 étant le plus élevé</t>
  </si>
  <si>
    <t xml:space="preserve">Titre de l'œuvre </t>
  </si>
  <si>
    <t>Commentaires de l'analyste</t>
  </si>
  <si>
    <t>Titre de la personne-ressource</t>
  </si>
  <si>
    <t>Téléphone de la personne-ressource</t>
  </si>
  <si>
    <t>Courriel de la personne-ressource</t>
  </si>
  <si>
    <t>Informations sur l’œuvre</t>
  </si>
  <si>
    <t>Volet 2.3 — Festivals et distinctions</t>
  </si>
  <si>
    <t>SECTION A : IDENTIFICATION DU REQUÉRANT ET DE L’ŒUVRE</t>
  </si>
  <si>
    <t>Pays</t>
  </si>
  <si>
    <t>Province / Territoire</t>
  </si>
  <si>
    <t>Canada</t>
  </si>
  <si>
    <t>Québec</t>
  </si>
  <si>
    <t>Nom de la manifestation</t>
  </si>
  <si>
    <t>Première mondiale</t>
  </si>
  <si>
    <t>Première internationale</t>
  </si>
  <si>
    <t>Canada et États-Unis</t>
  </si>
  <si>
    <t xml:space="preserve">PROMOTION, PRESSE ET PUBLICITÉ </t>
  </si>
  <si>
    <t>TOTAL BUDGET</t>
  </si>
  <si>
    <t>COPRO2</t>
  </si>
  <si>
    <t>Non répertorié à l'Annexe A</t>
  </si>
  <si>
    <t>Mexique, Amérique centrale et Caraïbes</t>
  </si>
  <si>
    <t>Europe</t>
  </si>
  <si>
    <t>Asie, Océanie, Amérique du Sud, Afrique et Moyen-Orient</t>
  </si>
  <si>
    <t>TERRITOIRE_FORFAIT</t>
  </si>
  <si>
    <t>Régions éloignées du Québec</t>
  </si>
  <si>
    <t>Nom du représentant officiel</t>
  </si>
  <si>
    <t>Province</t>
  </si>
  <si>
    <t>Catégorie 1 -Majeurs</t>
  </si>
  <si>
    <t>Festivals / Distinctions</t>
  </si>
  <si>
    <t>Catégorie 2 -Importants</t>
  </si>
  <si>
    <t>Catégorie 3 - D'intérêt</t>
  </si>
  <si>
    <t>Long métrage fiction / Animation</t>
  </si>
  <si>
    <t>Maximum 20 000 $</t>
  </si>
  <si>
    <t>Maximum 10 000 $</t>
  </si>
  <si>
    <t>Maximum 5 000 $</t>
  </si>
  <si>
    <t>Séries courtes</t>
  </si>
  <si>
    <r>
      <t xml:space="preserve">Lettre invitation reçue </t>
    </r>
    <r>
      <rPr>
        <i/>
        <sz val="12"/>
        <rFont val="Arial"/>
        <family val="2"/>
      </rPr>
      <t>(oui / non)</t>
    </r>
  </si>
  <si>
    <t>montant forfaitaire 
Annexe C</t>
  </si>
  <si>
    <t>* Adresse</t>
  </si>
  <si>
    <t>* Ville</t>
  </si>
  <si>
    <t>* Code postal</t>
  </si>
  <si>
    <t>Représentant officiel de l’entreprise — personne autorisée à signer</t>
  </si>
  <si>
    <t>* Titre de l’œuvre sélectionnée ou nommée</t>
  </si>
  <si>
    <r>
      <t>* Statut de la projection</t>
    </r>
    <r>
      <rPr>
        <sz val="12"/>
        <color rgb="FF0070C0"/>
        <rFont val="Arial"/>
        <family val="2"/>
      </rPr>
      <t xml:space="preserve"> </t>
    </r>
    <r>
      <rPr>
        <i/>
        <sz val="10"/>
        <rFont val="Arial"/>
        <family val="2"/>
      </rPr>
      <t>(liste déroulante)</t>
    </r>
  </si>
  <si>
    <t>Promotion et diffusion</t>
  </si>
  <si>
    <t>Section</t>
  </si>
  <si>
    <t>Projection</t>
  </si>
  <si>
    <t>En compétition</t>
  </si>
  <si>
    <t>Comédien principal 1</t>
  </si>
  <si>
    <t>Comédien principal 2</t>
  </si>
  <si>
    <t>Autre(s) comédien(s)</t>
  </si>
  <si>
    <t>Catégorie de la manifestation</t>
  </si>
  <si>
    <t>Objet</t>
  </si>
  <si>
    <r>
      <rPr>
        <b/>
        <i/>
        <sz val="14"/>
        <rFont val="Arial"/>
        <family val="2"/>
      </rPr>
      <t>ATTENTION : CONSERVER UNE COPIE DE CE DOCUMENT POUR SOUMETTRE VOTRE RAPPORT FINAL</t>
    </r>
    <r>
      <rPr>
        <b/>
        <i/>
        <sz val="13"/>
        <rFont val="Arial"/>
        <family val="2"/>
      </rPr>
      <t xml:space="preserve">
TOUT DOSSIER INCOMPLET SERA REFUSÉ</t>
    </r>
  </si>
  <si>
    <r>
      <t xml:space="preserve">* Activité du Requérant </t>
    </r>
    <r>
      <rPr>
        <i/>
        <sz val="10"/>
        <rFont val="Arial"/>
        <family val="2"/>
      </rPr>
      <t>(liste déroulante)</t>
    </r>
  </si>
  <si>
    <t>Coproducteur (Nom de l'entreprise)</t>
  </si>
  <si>
    <t>Activité du requérant</t>
  </si>
  <si>
    <t>Vérification des participations antérieures</t>
  </si>
  <si>
    <t>Biographie du réalisateur</t>
  </si>
  <si>
    <t>Synopsis de l'œuvre</t>
  </si>
  <si>
    <t>* Court synopsis de l’œuvre</t>
  </si>
  <si>
    <t xml:space="preserve">Autres commentaires </t>
  </si>
  <si>
    <t>* Autres retombées pertinentes</t>
  </si>
  <si>
    <r>
      <rPr>
        <b/>
        <i/>
        <sz val="14"/>
        <rFont val="Arial"/>
        <family val="2"/>
      </rPr>
      <t>ATTENTION : CONSERVER CE DOCUMENT POUR SOUMETTRE VOTRE RAPPORT FINAL</t>
    </r>
    <r>
      <rPr>
        <b/>
        <i/>
        <sz val="13"/>
        <rFont val="Arial"/>
        <family val="2"/>
      </rPr>
      <t xml:space="preserve">
TOUT DOSSIER INCOMPLET SERA REFUSÉ
Les champs marqués d'un astérisque ( * ) sont obligatoires</t>
    </r>
  </si>
  <si>
    <t>* Montant prévisionnel</t>
  </si>
  <si>
    <t>Étape 3.  Répondre aux questions ci-dessous</t>
  </si>
  <si>
    <t>vérifié</t>
  </si>
  <si>
    <t>Veuillez noter que la SODEC utilisera cette adresse courriel pour communiquer les décisions 
et envoyer tout avis à l'entreprise requérante</t>
  </si>
  <si>
    <t>Veuillez noter que la SODEC utilisera l'adresse courriel ci-dessus pour effectuer le suivi du projet 
(si différent du courriel du représentant officiel)</t>
  </si>
  <si>
    <t>Veuillez noter que la SODEC pourra utiliser ce numéro à des fins d'authentification 
pour la signature électronique de documents</t>
  </si>
  <si>
    <t>RAPPORT FINAL</t>
  </si>
  <si>
    <r>
      <t xml:space="preserve">RAPPORT FINAL </t>
    </r>
    <r>
      <rPr>
        <b/>
        <i/>
        <sz val="22"/>
        <color rgb="FFC00000"/>
        <rFont val="Calibri"/>
        <family val="2"/>
      </rPr>
      <t>cliquer ici</t>
    </r>
  </si>
  <si>
    <r>
      <t>Si oui, indiquez les événements</t>
    </r>
    <r>
      <rPr>
        <b/>
        <sz val="12"/>
        <rFont val="Arial"/>
        <family val="2"/>
      </rPr>
      <t xml:space="preserve">
</t>
    </r>
    <r>
      <rPr>
        <i/>
        <sz val="10"/>
        <rFont val="Arial"/>
        <family val="2"/>
      </rPr>
      <t>(les plus significatifs et marquants pour vous)</t>
    </r>
  </si>
  <si>
    <t>Si non, qui détient les droits de vente 
à l’international?</t>
  </si>
  <si>
    <t>FORMAT GENRE</t>
  </si>
  <si>
    <t>Long métrage fiction</t>
  </si>
  <si>
    <t>Long métrage documentaire</t>
  </si>
  <si>
    <t>Long métrage animation</t>
  </si>
  <si>
    <r>
      <t xml:space="preserve">* Format et Genre </t>
    </r>
    <r>
      <rPr>
        <i/>
        <sz val="10"/>
        <rFont val="Arial"/>
        <family val="2"/>
      </rPr>
      <t>(liste déroulante)</t>
    </r>
  </si>
  <si>
    <t>Format et Genre</t>
  </si>
  <si>
    <t>Frais admissibles - Transport local et international en classe économique et hébergement</t>
  </si>
  <si>
    <t>Catégorie 1 Festival et prix majeur</t>
  </si>
  <si>
    <t>Catégorie 2 Festival et prix important</t>
  </si>
  <si>
    <t>Catégorie 3 Festival et prix d'intérêt</t>
  </si>
  <si>
    <t>Long métrage fiction ou animation</t>
  </si>
  <si>
    <t>Réalisateur - frais de transport seulement</t>
  </si>
  <si>
    <r>
      <t xml:space="preserve">Agent de vente québécois 
</t>
    </r>
    <r>
      <rPr>
        <i/>
        <sz val="10"/>
        <color theme="1"/>
        <rFont val="Arial"/>
        <family val="2"/>
      </rPr>
      <t>(l'entité qui détient les droits à l'international)</t>
    </r>
  </si>
  <si>
    <t>Comédiens principaux (2 personnes)</t>
  </si>
  <si>
    <t>Frais admissibles Transport et hébergement</t>
  </si>
  <si>
    <r>
      <t xml:space="preserve">Réalisateur </t>
    </r>
    <r>
      <rPr>
        <b/>
        <sz val="13"/>
        <color rgb="FFC00000"/>
        <rFont val="Arial"/>
        <family val="2"/>
      </rPr>
      <t>ou</t>
    </r>
    <r>
      <rPr>
        <sz val="11"/>
        <color theme="1"/>
        <rFont val="Arial"/>
        <family val="2"/>
      </rPr>
      <t xml:space="preserve"> scénariste (1 personne)</t>
    </r>
  </si>
  <si>
    <t>retour au formulaire</t>
  </si>
  <si>
    <t>INSTRUCTIONS GÉNÉRALES</t>
  </si>
  <si>
    <t>accès rapide au rapport final</t>
  </si>
  <si>
    <t>À NOTER</t>
  </si>
  <si>
    <t>RECOMMANDATION</t>
  </si>
  <si>
    <t xml:space="preserve">Pour déposer une demande </t>
  </si>
  <si>
    <r>
      <t xml:space="preserve">compléter tous les champs requis dans le présent formulaire 
</t>
    </r>
    <r>
      <rPr>
        <b/>
        <i/>
        <sz val="16"/>
        <color rgb="FF0070C0"/>
        <rFont val="Arial"/>
        <family val="2"/>
      </rPr>
      <t>les champs marqués d'un astérisque ( * ) sont obligatoires</t>
    </r>
  </si>
  <si>
    <t>Pour déposer le rapport final</t>
  </si>
  <si>
    <r>
      <t xml:space="preserve">compléter les étapes telles que mentionnées dans l'onglet </t>
    </r>
    <r>
      <rPr>
        <b/>
        <sz val="16"/>
        <color rgb="FF0070C0"/>
        <rFont val="Arial"/>
        <family val="2"/>
      </rPr>
      <t>Rapport final</t>
    </r>
    <r>
      <rPr>
        <b/>
        <sz val="16"/>
        <color theme="4" tint="-0.499984740745262"/>
        <rFont val="Arial"/>
        <family val="2"/>
      </rPr>
      <t xml:space="preserve"> </t>
    </r>
    <r>
      <rPr>
        <b/>
        <i/>
        <sz val="16"/>
        <color rgb="FFC00000"/>
        <rFont val="Arial"/>
        <family val="2"/>
      </rPr>
      <t>cliquer ici</t>
    </r>
  </si>
  <si>
    <t>Le rapport final est composé :</t>
  </si>
  <si>
    <t>l</t>
  </si>
  <si>
    <t>des 3 étapes ci-dessous</t>
  </si>
  <si>
    <r>
      <t>du</t>
    </r>
    <r>
      <rPr>
        <b/>
        <i/>
        <sz val="14"/>
        <rFont val="Arial"/>
        <family val="2"/>
      </rPr>
      <t xml:space="preserve"> Formulaire de bilan SODEXPORT</t>
    </r>
    <r>
      <rPr>
        <b/>
        <sz val="14"/>
        <rFont val="Arial"/>
        <family val="2"/>
      </rPr>
      <t xml:space="preserve"> 
</t>
    </r>
    <r>
      <rPr>
        <b/>
        <i/>
        <sz val="11"/>
        <rFont val="Arial"/>
        <family val="2"/>
      </rPr>
      <t>(à compléter via la plateforme Sod@ccès)</t>
    </r>
  </si>
  <si>
    <t>Je déclare que les informations transmises 
sont exactes et véridiques.</t>
  </si>
  <si>
    <t>Vérification admissibilité de l'entreprise</t>
  </si>
  <si>
    <t>Vérification admissibilité du projet</t>
  </si>
  <si>
    <t>Court métrage fiction</t>
  </si>
  <si>
    <t>Court métrage documentaire</t>
  </si>
  <si>
    <t>Court métrage animation</t>
  </si>
  <si>
    <t>Ventilation budgétaire</t>
  </si>
  <si>
    <t>Pourcentage alloué par ventilation budgétaire</t>
  </si>
  <si>
    <t>Montant appliqué par ventilation budgétaire</t>
  </si>
  <si>
    <t>Conseil des arts et des lettres du Québec</t>
  </si>
  <si>
    <r>
      <t xml:space="preserve">Pour consulter le document de référence : Événements professionnels internationaux </t>
    </r>
    <r>
      <rPr>
        <b/>
        <sz val="16"/>
        <color theme="4" tint="-0.499984740745262"/>
        <rFont val="Calibri"/>
        <family val="2"/>
      </rPr>
      <t>Annexe A</t>
    </r>
    <r>
      <rPr>
        <b/>
        <sz val="16"/>
        <color rgb="FF0070C0"/>
        <rFont val="Calibri"/>
        <family val="2"/>
      </rPr>
      <t xml:space="preserve"> </t>
    </r>
    <r>
      <rPr>
        <b/>
        <i/>
        <sz val="16"/>
        <color rgb="FFC00000"/>
        <rFont val="Calibri"/>
        <family val="2"/>
      </rPr>
      <t>cliquer ici</t>
    </r>
  </si>
  <si>
    <t xml:space="preserve">Durée de l'œuvre </t>
  </si>
  <si>
    <t>Autre</t>
  </si>
  <si>
    <t>SECTION B : FESTIVALS OU DISTINCTIONS CATÉGORIE 1 OU 2</t>
  </si>
  <si>
    <t>SECTION C : BUDGET - FESTIVALS OU DISTINCTIONS CATÉGORIE 1 OU 2</t>
  </si>
  <si>
    <t>Nom de la personne-ressource</t>
  </si>
  <si>
    <t>Montant demandé à la SODEC</t>
  </si>
  <si>
    <t>Titre du représentant officiel</t>
  </si>
  <si>
    <t>Courriel du représentant officiel</t>
  </si>
  <si>
    <t>Premier versement (70 %)</t>
  </si>
  <si>
    <t>Deuxième versement (30 %)</t>
  </si>
  <si>
    <t>SECTION D : SOURCES DE FINANCEMENT</t>
  </si>
  <si>
    <t>Volet 2.3 — Festivals et distinctions - Catégorie 1 et 2</t>
  </si>
  <si>
    <r>
      <t xml:space="preserve">Toute aide gouvernementale obtenue ou à obtenir en vertu de programmes publics (municipaux, régionaux, 
provinciaux, nationaux et internationaux) et toute aide privée, sous quelque forme que ce soit  
</t>
    </r>
    <r>
      <rPr>
        <b/>
        <sz val="13"/>
        <color rgb="FFC00000"/>
        <rFont val="Arial"/>
        <family val="2"/>
      </rPr>
      <t>doit être inscrite ci-dessous</t>
    </r>
  </si>
  <si>
    <r>
      <t xml:space="preserve">Au besoin, consultez le document de référence : Événements professionnels internationaux Annexe A </t>
    </r>
    <r>
      <rPr>
        <b/>
        <i/>
        <sz val="16"/>
        <color rgb="FFC00000"/>
        <rFont val="Arial"/>
        <family val="2"/>
      </rPr>
      <t>cliquer ici</t>
    </r>
  </si>
  <si>
    <t>Ce formulaire est destiné uniquement aux demandes 
pour les festivals et événements de catégorie 1 et 2 selon l'Annexe A</t>
  </si>
  <si>
    <t>Oui</t>
  </si>
  <si>
    <t>Non</t>
  </si>
  <si>
    <t>* Courte biographie du ou des réalisateur(s) / réalisatrice(s)</t>
  </si>
  <si>
    <r>
      <t xml:space="preserve">Écart 
</t>
    </r>
    <r>
      <rPr>
        <b/>
        <sz val="9"/>
        <color theme="0"/>
        <rFont val="Arial"/>
        <family val="2"/>
      </rPr>
      <t>Montant prévisionnel 
vs 
Montant Rapport final</t>
    </r>
  </si>
  <si>
    <t>RÉSERVÉ À LA SODEC</t>
  </si>
  <si>
    <t>Montants admissibles</t>
  </si>
  <si>
    <t>Notes explicatives 
Justification de la dépense</t>
  </si>
  <si>
    <r>
      <rPr>
        <b/>
        <sz val="12"/>
        <color theme="0"/>
        <rFont val="Arial"/>
        <family val="2"/>
      </rPr>
      <t>Écart</t>
    </r>
    <r>
      <rPr>
        <b/>
        <sz val="9"/>
        <color theme="0"/>
        <rFont val="Arial"/>
        <family val="2"/>
      </rPr>
      <t xml:space="preserve"> 
Montant prévisionnel 
vs 
Montant Rapport final</t>
    </r>
  </si>
  <si>
    <t>* Requérant</t>
  </si>
  <si>
    <r>
      <t xml:space="preserve">* SODEC </t>
    </r>
    <r>
      <rPr>
        <b/>
        <i/>
        <sz val="10"/>
        <color theme="4" tint="-0.499984740745262"/>
        <rFont val="Arial"/>
        <family val="2"/>
      </rPr>
      <t>(montant demandé)</t>
    </r>
  </si>
  <si>
    <r>
      <t xml:space="preserve">* Qualité technique des projections </t>
    </r>
    <r>
      <rPr>
        <i/>
        <sz val="10"/>
        <color theme="4" tint="-0.499984740745262"/>
        <rFont val="Arial"/>
        <family val="2"/>
      </rPr>
      <t>(appréciation 1 à 10)</t>
    </r>
  </si>
  <si>
    <r>
      <t>* Qualité de l’organisation des Q&amp;A </t>
    </r>
    <r>
      <rPr>
        <i/>
        <sz val="10"/>
        <color theme="4" tint="-0.499984740745262"/>
        <rFont val="Arial"/>
        <family val="2"/>
      </rPr>
      <t>(appréciation 1 à 10)</t>
    </r>
  </si>
  <si>
    <r>
      <t xml:space="preserve">* Organisation des projections (présentation, ponctualité) </t>
    </r>
    <r>
      <rPr>
        <i/>
        <sz val="10"/>
        <color theme="4" tint="-0.499984740745262"/>
        <rFont val="Arial"/>
        <family val="2"/>
      </rPr>
      <t>(appréciation 1 à 10)</t>
    </r>
  </si>
  <si>
    <r>
      <t xml:space="preserve">* Qualité de l’accueil du festival/manifestation </t>
    </r>
    <r>
      <rPr>
        <i/>
        <sz val="10"/>
        <color theme="4" tint="-0.499984740745262"/>
        <rFont val="Arial"/>
        <family val="2"/>
      </rPr>
      <t>(appréciation 1 à 10)</t>
    </r>
  </si>
  <si>
    <r>
      <t>* Pertinence des activités professionnelles hors des projections </t>
    </r>
    <r>
      <rPr>
        <i/>
        <sz val="10"/>
        <color theme="4" tint="-0.499984740745262"/>
        <rFont val="Arial"/>
        <family val="2"/>
      </rPr>
      <t>(appréciation 1 à 10)</t>
    </r>
  </si>
  <si>
    <t>Code Postal</t>
  </si>
  <si>
    <t>Subvention fédérale</t>
  </si>
  <si>
    <t>Subvention provinciale</t>
  </si>
  <si>
    <t>Vos projections</t>
  </si>
  <si>
    <r>
      <t xml:space="preserve">* Date 
</t>
    </r>
    <r>
      <rPr>
        <b/>
        <i/>
        <sz val="10"/>
        <color theme="0"/>
        <rFont val="Arial"/>
        <family val="2"/>
      </rPr>
      <t>(aaaa-mm-jj)</t>
    </r>
  </si>
  <si>
    <t>* Lieu</t>
  </si>
  <si>
    <t>* Capacité 
des salles</t>
  </si>
  <si>
    <t>* Nb approx de spectateurs</t>
  </si>
  <si>
    <r>
      <t>Délégué</t>
    </r>
    <r>
      <rPr>
        <sz val="12"/>
        <color theme="4" tint="-0.499984740745262"/>
        <rFont val="Calibri"/>
        <family val="2"/>
      </rPr>
      <t>·</t>
    </r>
    <r>
      <rPr>
        <sz val="12"/>
        <color theme="4" tint="-0.499984740745262"/>
        <rFont val="Arial"/>
        <family val="2"/>
      </rPr>
      <t>e Affaires internationales</t>
    </r>
  </si>
  <si>
    <t>Sources de financement - Total</t>
  </si>
  <si>
    <t>Réalisateur — personne autorisée à signer</t>
  </si>
  <si>
    <t>* Prénom et nom du réalisateur</t>
  </si>
  <si>
    <t xml:space="preserve">  Prénom et nom du co-réalisateur</t>
  </si>
  <si>
    <t>S'il s'agit d'une coproduction, préciser le ou les pays, provinces ou territoires coproducteurs et le pourcentage pour chacun</t>
  </si>
  <si>
    <r>
      <t>* Date de début de la manifestation</t>
    </r>
    <r>
      <rPr>
        <b/>
        <sz val="10"/>
        <color rgb="FF0070C0"/>
        <rFont val="Arial"/>
        <family val="2"/>
      </rPr>
      <t xml:space="preserve"> </t>
    </r>
    <r>
      <rPr>
        <i/>
        <sz val="10"/>
        <rFont val="Arial"/>
        <family val="2"/>
      </rPr>
      <t>(aaaa-mm-jj)</t>
    </r>
  </si>
  <si>
    <r>
      <t>* Date de fin de la manifestation</t>
    </r>
    <r>
      <rPr>
        <b/>
        <sz val="10"/>
        <color rgb="FF0070C0"/>
        <rFont val="Arial"/>
        <family val="2"/>
      </rPr>
      <t xml:space="preserve"> </t>
    </r>
    <r>
      <rPr>
        <i/>
        <sz val="10"/>
        <rFont val="Arial"/>
        <family val="2"/>
      </rPr>
      <t>(aaaa-mm-jj)</t>
    </r>
  </si>
  <si>
    <t>Volet 2.3 — Festivals et distinctions - Catégorie 1 et 2 de l'Annexe A</t>
  </si>
  <si>
    <t>Coproduction majoritaire québécoise</t>
  </si>
  <si>
    <t>Coproduction minoritaire québécoise</t>
  </si>
  <si>
    <r>
      <t xml:space="preserve">* Comment situez-vous ce festival en termes d’importance pour votre film 
dans le circuit international ? </t>
    </r>
    <r>
      <rPr>
        <i/>
        <sz val="10"/>
        <color theme="4" tint="-0.499984740745262"/>
        <rFont val="Arial"/>
        <family val="2"/>
      </rPr>
      <t>(appréciation 1 à 10, 10 étant le plus élevé)</t>
    </r>
  </si>
  <si>
    <r>
      <t xml:space="preserve">* Section compétitive </t>
    </r>
    <r>
      <rPr>
        <i/>
        <sz val="10"/>
        <rFont val="Arial"/>
        <family val="2"/>
      </rPr>
      <t>(Oui / Non)</t>
    </r>
  </si>
  <si>
    <r>
      <t xml:space="preserve">* Avez-vous obtenu des Prix ou mentions? </t>
    </r>
    <r>
      <rPr>
        <i/>
        <sz val="10"/>
        <color theme="4" tint="-0.499984740745262"/>
        <rFont val="Arial"/>
        <family val="2"/>
      </rPr>
      <t>(Oui / Non)</t>
    </r>
  </si>
  <si>
    <r>
      <t xml:space="preserve">* Votre participation à ce festival a-t-elle entraîné des demandes pour la participation du film à d’autres festivals ? </t>
    </r>
    <r>
      <rPr>
        <i/>
        <sz val="10"/>
        <color theme="4" tint="-0.499984740745262"/>
        <rFont val="Arial"/>
        <family val="2"/>
      </rPr>
      <t>(Oui / Non)</t>
    </r>
  </si>
  <si>
    <r>
      <t xml:space="preserve">* Votre participation à cet événement a-t-elle entraîné des retombées médiatiques sur le territoire du festival </t>
    </r>
    <r>
      <rPr>
        <i/>
        <sz val="11"/>
        <color theme="4" tint="-0.499984740745262"/>
        <rFont val="Arial"/>
        <family val="2"/>
      </rPr>
      <t>(entrevues, articles, etc.)</t>
    </r>
    <r>
      <rPr>
        <b/>
        <sz val="11"/>
        <color theme="4" tint="-0.499984740745262"/>
        <rFont val="Arial"/>
        <family val="2"/>
      </rPr>
      <t xml:space="preserve"> </t>
    </r>
    <r>
      <rPr>
        <i/>
        <sz val="10"/>
        <color theme="4" tint="-0.499984740745262"/>
        <rFont val="Arial"/>
        <family val="2"/>
      </rPr>
      <t>(Oui / Non)</t>
    </r>
  </si>
  <si>
    <r>
      <t xml:space="preserve">TRANSPORT LOCAL </t>
    </r>
    <r>
      <rPr>
        <b/>
        <i/>
        <sz val="10"/>
        <color theme="0"/>
        <rFont val="Arial"/>
        <family val="2"/>
      </rPr>
      <t>(train, taxi, etc.)</t>
    </r>
  </si>
  <si>
    <r>
      <t xml:space="preserve">HÉBERGEMENT </t>
    </r>
    <r>
      <rPr>
        <b/>
        <i/>
        <sz val="10"/>
        <color theme="0"/>
        <rFont val="Arial"/>
        <family val="2"/>
      </rPr>
      <t>(Coût des chambres incluant taxes. Coût des restaurants et per diem non admissibles)</t>
    </r>
  </si>
  <si>
    <r>
      <t xml:space="preserve">ACCRÉDITATION </t>
    </r>
    <r>
      <rPr>
        <b/>
        <i/>
        <sz val="10"/>
        <color theme="0"/>
        <rFont val="Arial"/>
        <family val="2"/>
      </rPr>
      <t>(si non financé par la manifestation)</t>
    </r>
  </si>
  <si>
    <r>
      <t>FRAIS DE SOUS-TITRAGE ET COPIE DANS UNE 3</t>
    </r>
    <r>
      <rPr>
        <b/>
        <vertAlign val="superscript"/>
        <sz val="12"/>
        <color theme="0"/>
        <rFont val="Arial"/>
        <family val="2"/>
      </rPr>
      <t>e</t>
    </r>
    <r>
      <rPr>
        <b/>
        <sz val="12"/>
        <color theme="0"/>
        <rFont val="Arial"/>
        <family val="2"/>
      </rPr>
      <t xml:space="preserve"> LANGUE </t>
    </r>
    <r>
      <rPr>
        <b/>
        <i/>
        <sz val="10"/>
        <color theme="0"/>
        <rFont val="Arial"/>
        <family val="2"/>
      </rPr>
      <t>(lorsqu’exigé par la manifestation)</t>
    </r>
  </si>
  <si>
    <r>
      <t xml:space="preserve">FRAIS DE TRANSPORT DE LA COPIE </t>
    </r>
    <r>
      <rPr>
        <b/>
        <i/>
        <sz val="10"/>
        <color theme="0"/>
        <rFont val="Arial"/>
        <family val="2"/>
      </rPr>
      <t>(lorsqu’applicable)</t>
    </r>
  </si>
  <si>
    <t>Notes explicatives</t>
  </si>
  <si>
    <t>Autres subventions non gouvernementales</t>
  </si>
  <si>
    <r>
      <t>* Durée de l’œuvre</t>
    </r>
    <r>
      <rPr>
        <sz val="11"/>
        <rFont val="Arial"/>
        <family val="2"/>
      </rPr>
      <t xml:space="preserve">
</t>
    </r>
    <r>
      <rPr>
        <i/>
        <sz val="10"/>
        <rFont val="Arial"/>
        <family val="2"/>
      </rPr>
      <t xml:space="preserve">  (en minutes, par épisode dans le cas d’une série)</t>
    </r>
  </si>
  <si>
    <r>
      <t>* Cette œuvre a-t-elle été sélectionnée ou nommée 
à d’autres événements?</t>
    </r>
    <r>
      <rPr>
        <sz val="12"/>
        <color rgb="FF0070C0"/>
        <rFont val="Arial"/>
        <family val="2"/>
      </rPr>
      <t xml:space="preserve"> </t>
    </r>
    <r>
      <rPr>
        <i/>
        <sz val="10"/>
        <rFont val="Arial"/>
        <family val="2"/>
      </rPr>
      <t>(Oui / Non)</t>
    </r>
  </si>
  <si>
    <r>
      <t xml:space="preserve">* Détenez-vous les droits de vente à l’international? 
</t>
    </r>
    <r>
      <rPr>
        <i/>
        <sz val="10"/>
        <rFont val="Arial"/>
        <family val="2"/>
      </rPr>
      <t>(Oui / Non)</t>
    </r>
  </si>
  <si>
    <r>
      <t xml:space="preserve">* S’agit-il d’une coproduction? </t>
    </r>
    <r>
      <rPr>
        <i/>
        <sz val="10"/>
        <rFont val="Arial"/>
        <family val="2"/>
      </rPr>
      <t>(Oui / Non)</t>
    </r>
  </si>
  <si>
    <r>
      <t xml:space="preserve">* Cette œuvre a-t-elle reçu une aide d’un programme
 de la SODEC? </t>
    </r>
    <r>
      <rPr>
        <i/>
        <sz val="10"/>
        <rFont val="Arial"/>
        <family val="2"/>
      </rPr>
      <t>(Oui / Non)</t>
    </r>
  </si>
  <si>
    <t xml:space="preserve">  Si série, nombre d’épisodes</t>
  </si>
  <si>
    <t>Programme SODEXPORT — Aide à l’exportation et au rayonnement culturel
Audiovisuel</t>
  </si>
  <si>
    <t>Programme SODEXPORT - Aide à l'exportation et au rayonnement culturel
Audiovisuel</t>
  </si>
  <si>
    <t>LMF</t>
  </si>
  <si>
    <t>LMD</t>
  </si>
  <si>
    <t>LMA</t>
  </si>
  <si>
    <t>CMF</t>
  </si>
  <si>
    <t>CMD</t>
  </si>
  <si>
    <t>CMA</t>
  </si>
  <si>
    <t>Télé</t>
  </si>
  <si>
    <t>ABBRÉVIATION</t>
  </si>
  <si>
    <t>Le représentant officiel de l'entreprise est la personne ayant la capacité d’engager la société et l’autorisation de signer un contrat d’aide financière.</t>
  </si>
  <si>
    <t xml:space="preserve">* Veuillez préciser: </t>
  </si>
  <si>
    <t>Confirmé ou Pressenti</t>
  </si>
  <si>
    <t>Confirmé</t>
  </si>
  <si>
    <t>Pressenti</t>
  </si>
  <si>
    <r>
      <t xml:space="preserve">Personne-ressource pour le traitement du dossier 
</t>
    </r>
    <r>
      <rPr>
        <b/>
        <i/>
        <sz val="12"/>
        <color theme="4" tint="-0.499984740745262"/>
        <rFont val="Arial"/>
        <family val="2"/>
      </rPr>
      <t>(si différent du Représentant officiel de l’entreprise ou Réalisateur)</t>
    </r>
  </si>
  <si>
    <t>Subventions fédérales</t>
  </si>
  <si>
    <r>
      <t xml:space="preserve">Subventions provinciales </t>
    </r>
    <r>
      <rPr>
        <b/>
        <i/>
        <sz val="10"/>
        <color theme="0"/>
        <rFont val="Arial"/>
        <family val="2"/>
      </rPr>
      <t>(hormis SODEC)</t>
    </r>
  </si>
  <si>
    <t>* En cas d'absence ou de non-participation du producteur, les frais liés au transport et à l'hébergement peuvent être substitués par ceux de l'agent de vente si celui-ci n'a pas obtenu de soutien dans le cadre du volet 1.</t>
  </si>
  <si>
    <r>
      <t xml:space="preserve">Long métrage fiction ou animation </t>
    </r>
    <r>
      <rPr>
        <b/>
        <sz val="16"/>
        <color rgb="FF0070C0"/>
        <rFont val="Arial"/>
        <family val="2"/>
      </rPr>
      <t>*</t>
    </r>
  </si>
  <si>
    <r>
      <t xml:space="preserve">Long métrage documentaire </t>
    </r>
    <r>
      <rPr>
        <b/>
        <sz val="16"/>
        <color rgb="FF0070C0"/>
        <rFont val="Arial"/>
        <family val="2"/>
      </rPr>
      <t>*</t>
    </r>
  </si>
  <si>
    <r>
      <t xml:space="preserve">Court métrage </t>
    </r>
    <r>
      <rPr>
        <b/>
        <sz val="16"/>
        <color rgb="FF0070C0"/>
        <rFont val="Arial"/>
        <family val="2"/>
      </rPr>
      <t>*</t>
    </r>
  </si>
  <si>
    <t>RÉSERVÉ À LA SODEC - ANALYSE DU RAPPORT FINAL</t>
  </si>
  <si>
    <t>Montant subvention accordée</t>
  </si>
  <si>
    <t>Montant subvention révisée</t>
  </si>
  <si>
    <t>1er versement remis</t>
  </si>
  <si>
    <t>2e versement révisé</t>
  </si>
  <si>
    <t>2e versement prévu</t>
  </si>
  <si>
    <t>Désengagement</t>
  </si>
  <si>
    <t>Recouvrement</t>
  </si>
  <si>
    <t>Raison du désengagement</t>
  </si>
  <si>
    <t>Catégorie</t>
  </si>
  <si>
    <t>Œuvre interactive</t>
  </si>
  <si>
    <t>Format</t>
  </si>
  <si>
    <t>Format / Festival / Section</t>
  </si>
  <si>
    <t>Long métrage fiction-animation</t>
  </si>
  <si>
    <t>Berlinale (Festival international du film de Berlin), Allemagne</t>
  </si>
  <si>
    <t>Festival de Cannes, France</t>
  </si>
  <si>
    <t>Mostra de Venise (Festival international du film de Venise), Italie</t>
  </si>
  <si>
    <t>Festival international de film de Toronto, Canada (TIFF)</t>
  </si>
  <si>
    <t>Compétition, Encounters</t>
  </si>
  <si>
    <t>Compétition, Un Certain Regard, Semaine de la critique, La Quinzaine des réalisateurs</t>
  </si>
  <si>
    <t>Compétition internationale, Park City at Midnight</t>
  </si>
  <si>
    <t>Compétition officielle</t>
  </si>
  <si>
    <t>Gala Presentation, Platform</t>
  </si>
  <si>
    <t>Festival du film de San Sebastian, Espagne</t>
  </si>
  <si>
    <t>Festival du film de Telluride, États-Unis</t>
  </si>
  <si>
    <t xml:space="preserve">Festival international du film d’animation d’Annecy, France </t>
  </si>
  <si>
    <t xml:space="preserve">Festival international du film de Karlovy Vary, République tchèque </t>
  </si>
  <si>
    <t>Festival international du film de Locarno, Suisse</t>
  </si>
  <si>
    <t>Festival international du film de Rotterdam, Pays-Bas</t>
  </si>
  <si>
    <t>Forum, Gala, Generation, Panorama, La Semaine de la critique, Berlinale Special</t>
  </si>
  <si>
    <t>Nouveaux réalisateurs, Sélection officielle</t>
  </si>
  <si>
    <t>World Cinema Dramatic, Spotlight, Park City at Midnight</t>
  </si>
  <si>
    <t>Compétition</t>
  </si>
  <si>
    <t>Compétition officielle, Annecy Classics, Midnight Specials</t>
  </si>
  <si>
    <t>Compétition Cinéastes du présent, Piazza Grande, Fuori Concorso</t>
  </si>
  <si>
    <t>Bright Futures, Compétition officielle, Perspectives</t>
  </si>
  <si>
    <t>Horizon, Journées des auteurs (Venice Days), Semaine de la critique</t>
  </si>
  <si>
    <t>Centerpiece, Special Presentation, Midnight Madness, Wavelenghts, Discovery</t>
  </si>
  <si>
    <t>Headliner, Narrative Feature Competition, Midnighter, Visions</t>
  </si>
  <si>
    <t>Compétition, Hors compétition</t>
  </si>
  <si>
    <t>World Cinema Documentary Competition, Premieres</t>
  </si>
  <si>
    <t>Festival international du film documentaire d’Amsterdam, Pays-Bas (IDFA)</t>
  </si>
  <si>
    <t>Festival international du film documentaire de Copenhague, Danemark (CPH:DOX)</t>
  </si>
  <si>
    <t xml:space="preserve">Festival international de cinéma de Nyon — Visions du Réel, Suisse </t>
  </si>
  <si>
    <t>Forum, Generation, Panorama Encounters</t>
  </si>
  <si>
    <t>ACID</t>
  </si>
  <si>
    <t>Compétition officielle, Semaine de la critique</t>
  </si>
  <si>
    <t>Bright Future, Compétition internationale, Spectrum</t>
  </si>
  <si>
    <t>World Documentary Compétition</t>
  </si>
  <si>
    <t>Compétition internationale, First Appearance</t>
  </si>
  <si>
    <t>Compétition Opus Bonus</t>
  </si>
  <si>
    <t>Journées des auteurs (Venice Days), Hors compétition</t>
  </si>
  <si>
    <t>Spotlight</t>
  </si>
  <si>
    <t>TIFF Docs</t>
  </si>
  <si>
    <t>Documentary Feature Competition, Visions</t>
  </si>
  <si>
    <t>Berlinale Shorts, Semaine de la critique</t>
  </si>
  <si>
    <t>Compétition, Semaine internationale de la critique, La Quinzaine des réalisateurs</t>
  </si>
  <si>
    <t>Short Film Program</t>
  </si>
  <si>
    <t>Horizon</t>
  </si>
  <si>
    <t xml:space="preserve">Festival international du court métrage à Clermont-Ferrand, France </t>
  </si>
  <si>
    <t>Generation Kplus, Generation 14plus, Forum</t>
  </si>
  <si>
    <t>Compétition internationale</t>
  </si>
  <si>
    <t>Compétition internationale, Short &amp; Mid-length</t>
  </si>
  <si>
    <t>Short Film Competition</t>
  </si>
  <si>
    <t>Compétition officielle Short Cut TIFF (Eligible Best Canadian Short)</t>
  </si>
  <si>
    <t>Narrative Short Competition, Documentary Short Competition, Animated Short Competition, Midnight Short Competition</t>
  </si>
  <si>
    <t>Canneseries, France</t>
  </si>
  <si>
    <t xml:space="preserve">Festival de la fiction de La Rochelle, France </t>
  </si>
  <si>
    <t>Geneva International Film Festival, Suisse (GIFF)</t>
  </si>
  <si>
    <t>Compétition Séries Longues et Séries documentaires</t>
  </si>
  <si>
    <t>Compétition officielle Fictions Étrangères</t>
  </si>
  <si>
    <t>Compétition internationale de séries télé</t>
  </si>
  <si>
    <t>Compétition internationale, Panorama international, Compétition Comédies</t>
  </si>
  <si>
    <t>Compétition format court</t>
  </si>
  <si>
    <t>Cannes XR, France</t>
  </si>
  <si>
    <t>Venice Immersive, Italie</t>
  </si>
  <si>
    <t>New Frontier</t>
  </si>
  <si>
    <t>Festival international du documentaire de Sheffield, Royaume-Uni (SIDF)</t>
  </si>
  <si>
    <t>INTER:ACTIVE</t>
  </si>
  <si>
    <t>Alternate Realities</t>
  </si>
  <si>
    <t>VR@Annecy</t>
  </si>
  <si>
    <t>Compétition internationale d’œuvres immersives</t>
  </si>
  <si>
    <t xml:space="preserve">IDFA DocLab Competitions, DocLab: Exhibition </t>
  </si>
  <si>
    <t>Tribeca Immersive</t>
  </si>
  <si>
    <t>Best of Immersive — Out of Competition</t>
  </si>
  <si>
    <t>Participation SODEC</t>
  </si>
  <si>
    <t>Participation jusqu'à 20 000 $</t>
  </si>
  <si>
    <t>Participation jusqu'à 10 000 $</t>
  </si>
  <si>
    <t>Participation jusqu'à 15 000 $</t>
  </si>
  <si>
    <t>Participation jusqu'à 5 000 $</t>
  </si>
  <si>
    <t>/</t>
  </si>
  <si>
    <t>* Nom de la section spécifique</t>
  </si>
  <si>
    <t>Jihlava International Documentory Film Festival, République tchèque</t>
  </si>
  <si>
    <r>
      <t xml:space="preserve">* Format - Festival - Section admissible </t>
    </r>
    <r>
      <rPr>
        <i/>
        <sz val="10"/>
        <rFont val="Arial"/>
        <family val="2"/>
      </rPr>
      <t>(liste déroulante)</t>
    </r>
  </si>
  <si>
    <r>
      <t xml:space="preserve">Si la combinaison </t>
    </r>
    <r>
      <rPr>
        <b/>
        <sz val="16"/>
        <color theme="4" tint="-0.499984740745262"/>
        <rFont val="Arial"/>
        <family val="2"/>
      </rPr>
      <t>« Format - Festival - Section admissible »</t>
    </r>
    <r>
      <rPr>
        <b/>
        <sz val="16"/>
        <color rgb="FFC00000"/>
        <rFont val="Arial"/>
        <family val="2"/>
      </rPr>
      <t xml:space="preserve"> ne se trouve pas dans la liste déroulante ci-dessous, 
il s'agit d'un festival de Catégorie 3 ou non répertorié à l'Annexe A.</t>
    </r>
  </si>
  <si>
    <r>
      <t>Veuillez utiliser le formulaire dédié à ces catégories de festivals ou événements (</t>
    </r>
    <r>
      <rPr>
        <b/>
        <i/>
        <sz val="16"/>
        <color rgb="FFC00000"/>
        <rFont val="Arial"/>
        <family val="2"/>
      </rPr>
      <t>cliquez ici)</t>
    </r>
  </si>
  <si>
    <r>
      <t xml:space="preserve">Pour consulter la liste des personnes admissibles, pour les déplacements et l'hébergement selon la catégorie de la manifestation et le format de l'œuvre </t>
    </r>
    <r>
      <rPr>
        <b/>
        <i/>
        <sz val="11"/>
        <color rgb="FFC00000"/>
        <rFont val="Arial"/>
        <family val="2"/>
      </rPr>
      <t>cliquer ici</t>
    </r>
  </si>
  <si>
    <t>Étape 1.  Compléter la section Rapport final du budget - Section C cliquer ici</t>
  </si>
  <si>
    <t>Étape 2.  Compléter la section Rapport final des sources de financement - Section F cliquer ici</t>
  </si>
  <si>
    <t>dernière mise à jour : 20 février 2024</t>
  </si>
  <si>
    <t>Catégorie 1 Festival et prix majeurs</t>
  </si>
  <si>
    <t>Catégorie 2 Festivals et prix importants</t>
  </si>
  <si>
    <t>Festival du film de Sundance, Salt Lake City, États-Unis</t>
  </si>
  <si>
    <t>Oscars, Los Angeles, États-Unis</t>
  </si>
  <si>
    <t>Festival du film de Tribeca, New York, États-Unis</t>
  </si>
  <si>
    <t>South by South West, Austin, États-Unis (SXSW)</t>
  </si>
  <si>
    <t>South-by-South-West, États-Unis (SXSW)</t>
  </si>
  <si>
    <t xml:space="preserve">Séries Mania (Festival international Séries Mania), Lille, France </t>
  </si>
  <si>
    <t>XR Experience</t>
  </si>
  <si>
    <r>
      <rPr>
        <b/>
        <u/>
        <sz val="13"/>
        <color theme="0"/>
        <rFont val="Arial"/>
        <family val="2"/>
      </rPr>
      <t>RAPPORT FINAL</t>
    </r>
    <r>
      <rPr>
        <b/>
        <sz val="13"/>
        <color theme="0"/>
        <rFont val="Arial"/>
        <family val="2"/>
      </rPr>
      <t xml:space="preserve">
Montant réel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</si>
</sst>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 * #,##0.00_)\ &quot;$&quot;_ ;_ * \(#,##0.00\)\ &quot;$&quot;_ ;_ * &quot;-&quot;??_)\ &quot;$&quot;_ ;_ @_ "/>
    <numFmt numFmtId="164" formatCode="dd/mmm/yyyy"/>
    <numFmt numFmtId="165" formatCode="#,##0\ [$$-C0C]"/>
    <numFmt numFmtId="166" formatCode="_(#,##0\ &quot;$&quot;_);_(\(#,##0\ &quot;$&quot;\);_(&quot;- $&quot;_);_(@_)"/>
    <numFmt numFmtId="167" formatCode="#,##0\ &quot;$&quot;"/>
    <numFmt numFmtId="168" formatCode="[&lt;=9999999]###\-####;###\-###\-####"/>
    <numFmt numFmtId="169" formatCode="mmm/yyyy"/>
    <numFmt numFmtId="170" formatCode="[$-F800]dddd\,\ mmmm\ dd\,\ yyyy"/>
    <numFmt numFmtId="171" formatCode="yyyy/mm/dd;@"/>
    <numFmt numFmtId="172" formatCode="_ * #,##0_)\ &quot;$&quot;_ ;_ * \(#,##0\)\ &quot;$&quot;_ ;_ * &quot;-&quot;??_)\ &quot;$&quot;_ ;_ @_ "/>
  </numFmts>
  <fonts count="116" x14ac:knownFonts="1">
    <font>
      <sz val="11"/>
      <color theme="1"/>
      <name val="Calibri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b/>
      <u/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3"/>
      <color theme="1"/>
      <name val="Arial"/>
      <family val="2"/>
    </font>
    <font>
      <b/>
      <sz val="13"/>
      <name val="Arial"/>
      <family val="2"/>
    </font>
    <font>
      <sz val="12"/>
      <color theme="1"/>
      <name val="Arial"/>
      <family val="2"/>
    </font>
    <font>
      <i/>
      <sz val="10"/>
      <color theme="1"/>
      <name val="Arial"/>
      <family val="2"/>
    </font>
    <font>
      <b/>
      <sz val="13"/>
      <color theme="0"/>
      <name val="Arial"/>
      <family val="2"/>
    </font>
    <font>
      <sz val="11"/>
      <color rgb="FF000000"/>
      <name val="Arial"/>
      <family val="2"/>
    </font>
    <font>
      <sz val="10"/>
      <name val="Segoe UI"/>
      <family val="2"/>
    </font>
    <font>
      <sz val="11"/>
      <color theme="1"/>
      <name val="Calibri"/>
      <family val="2"/>
    </font>
    <font>
      <sz val="12"/>
      <color rgb="FF0070C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6"/>
      <color theme="0"/>
      <name val="Arial"/>
      <family val="2"/>
    </font>
    <font>
      <b/>
      <i/>
      <sz val="16"/>
      <color theme="0"/>
      <name val="Arial"/>
      <family val="2"/>
    </font>
    <font>
      <b/>
      <sz val="12"/>
      <color rgb="FF0070C0"/>
      <name val="Arial"/>
      <family val="2"/>
    </font>
    <font>
      <b/>
      <sz val="14"/>
      <color rgb="FF0070C0"/>
      <name val="Arial"/>
      <family val="2"/>
    </font>
    <font>
      <b/>
      <sz val="11"/>
      <color rgb="FF0070C0"/>
      <name val="Arial"/>
      <family val="2"/>
    </font>
    <font>
      <b/>
      <sz val="13"/>
      <color rgb="FF0070C0"/>
      <name val="Arial"/>
      <family val="2"/>
    </font>
    <font>
      <b/>
      <sz val="16"/>
      <color rgb="FFC00000"/>
      <name val="Arial"/>
      <family val="2"/>
    </font>
    <font>
      <i/>
      <sz val="10"/>
      <name val="Arial"/>
      <family val="2"/>
    </font>
    <font>
      <b/>
      <sz val="14"/>
      <color rgb="FFC00000"/>
      <name val="Arial"/>
      <family val="2"/>
    </font>
    <font>
      <i/>
      <sz val="11"/>
      <name val="Arial"/>
      <family val="2"/>
    </font>
    <font>
      <b/>
      <sz val="10"/>
      <color rgb="FF0070C0"/>
      <name val="Arial"/>
      <family val="2"/>
    </font>
    <font>
      <sz val="14"/>
      <color rgb="FF0070C0"/>
      <name val="Arial"/>
      <family val="2"/>
    </font>
    <font>
      <b/>
      <sz val="13"/>
      <color theme="4" tint="-0.499984740745262"/>
      <name val="Arial"/>
      <family val="2"/>
    </font>
    <font>
      <b/>
      <sz val="11"/>
      <name val="Arial"/>
      <family val="2"/>
    </font>
    <font>
      <sz val="12"/>
      <color theme="4" tint="-0.499984740745262"/>
      <name val="Arial"/>
      <family val="2"/>
    </font>
    <font>
      <b/>
      <sz val="12"/>
      <color theme="4" tint="-0.499984740745262"/>
      <name val="Arial"/>
      <family val="2"/>
    </font>
    <font>
      <b/>
      <i/>
      <sz val="12"/>
      <color theme="4" tint="-0.499984740745262"/>
      <name val="Arial"/>
      <family val="2"/>
    </font>
    <font>
      <u/>
      <sz val="11"/>
      <color theme="10"/>
      <name val="Calibri"/>
      <family val="2"/>
    </font>
    <font>
      <b/>
      <sz val="14"/>
      <color theme="0"/>
      <name val="Arial"/>
      <family val="2"/>
    </font>
    <font>
      <b/>
      <sz val="11"/>
      <color rgb="FFC00000"/>
      <name val="Arial"/>
      <family val="2"/>
    </font>
    <font>
      <b/>
      <sz val="12"/>
      <color rgb="FFC00000"/>
      <name val="Arial"/>
      <family val="2"/>
    </font>
    <font>
      <i/>
      <sz val="12"/>
      <name val="Arial"/>
      <family val="2"/>
    </font>
    <font>
      <sz val="8.5"/>
      <color rgb="FF333333"/>
      <name val="Verdana"/>
      <family val="2"/>
    </font>
    <font>
      <sz val="11"/>
      <color theme="4" tint="-0.499984740745262"/>
      <name val="Arial"/>
      <family val="2"/>
    </font>
    <font>
      <b/>
      <sz val="11"/>
      <color theme="4" tint="-0.49998474074526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9"/>
      <color theme="1"/>
      <name val="Arial"/>
      <family val="2"/>
    </font>
    <font>
      <b/>
      <i/>
      <sz val="11"/>
      <color theme="4" tint="-0.499984740745262"/>
      <name val="Arial"/>
      <family val="2"/>
    </font>
    <font>
      <b/>
      <i/>
      <sz val="11"/>
      <color rgb="FFC00000"/>
      <name val="Arial"/>
      <family val="2"/>
    </font>
    <font>
      <b/>
      <sz val="13"/>
      <color theme="4" tint="-0.249977111117893"/>
      <name val="Arial"/>
      <family val="2"/>
    </font>
    <font>
      <b/>
      <sz val="13"/>
      <color rgb="FFC00000"/>
      <name val="Arial"/>
      <family val="2"/>
    </font>
    <font>
      <i/>
      <sz val="9"/>
      <color theme="4" tint="-0.499984740745262"/>
      <name val="Arial"/>
      <family val="2"/>
    </font>
    <font>
      <i/>
      <sz val="9"/>
      <name val="Arial"/>
      <family val="2"/>
    </font>
    <font>
      <b/>
      <sz val="14"/>
      <color theme="4" tint="-0.499984740745262"/>
      <name val="Calibri"/>
      <family val="2"/>
    </font>
    <font>
      <b/>
      <i/>
      <sz val="14"/>
      <color rgb="FFC00000"/>
      <name val="Calibri"/>
      <family val="2"/>
    </font>
    <font>
      <b/>
      <sz val="22"/>
      <color theme="4" tint="-0.499984740745262"/>
      <name val="Calibri"/>
      <family val="2"/>
    </font>
    <font>
      <b/>
      <i/>
      <sz val="22"/>
      <color rgb="FFC00000"/>
      <name val="Calibri"/>
      <family val="2"/>
    </font>
    <font>
      <b/>
      <sz val="14"/>
      <color theme="4" tint="-0.499984740745262"/>
      <name val="Arial"/>
      <family val="2"/>
    </font>
    <font>
      <b/>
      <sz val="18"/>
      <color theme="1"/>
      <name val="Arial"/>
      <family val="2"/>
    </font>
    <font>
      <sz val="12"/>
      <color theme="1"/>
      <name val="Calibri"/>
      <family val="2"/>
    </font>
    <font>
      <b/>
      <sz val="16"/>
      <color theme="4" tint="-0.499984740745262"/>
      <name val="Calibri"/>
      <family val="2"/>
    </font>
    <font>
      <b/>
      <i/>
      <sz val="16"/>
      <color rgb="FFC00000"/>
      <name val="Calibri"/>
      <family val="2"/>
    </font>
    <font>
      <sz val="14"/>
      <color theme="1"/>
      <name val="Arial"/>
      <family val="2"/>
    </font>
    <font>
      <b/>
      <sz val="18"/>
      <color theme="0"/>
      <name val="Arial"/>
      <family val="2"/>
    </font>
    <font>
      <sz val="12"/>
      <name val="Calibri"/>
      <family val="2"/>
    </font>
    <font>
      <sz val="11"/>
      <color theme="4" tint="-0.499984740745262"/>
      <name val="Wingdings"/>
      <charset val="2"/>
    </font>
    <font>
      <b/>
      <sz val="13"/>
      <color theme="4" tint="-0.499984740745262"/>
      <name val="Calibri"/>
      <family val="2"/>
      <scheme val="minor"/>
    </font>
    <font>
      <b/>
      <sz val="22"/>
      <color theme="0"/>
      <name val="Calibri"/>
      <family val="2"/>
    </font>
    <font>
      <sz val="14"/>
      <color theme="1"/>
      <name val="Calibri"/>
      <family val="2"/>
    </font>
    <font>
      <b/>
      <sz val="22"/>
      <color rgb="FFC00000"/>
      <name val="Calibri"/>
      <family val="2"/>
    </font>
    <font>
      <b/>
      <sz val="16"/>
      <color theme="4" tint="-0.499984740745262"/>
      <name val="Arial"/>
      <family val="2"/>
    </font>
    <font>
      <b/>
      <i/>
      <sz val="16"/>
      <color rgb="FF0070C0"/>
      <name val="Arial"/>
      <family val="2"/>
    </font>
    <font>
      <sz val="16"/>
      <color theme="4" tint="-0.499984740745262"/>
      <name val="Arial"/>
      <family val="2"/>
    </font>
    <font>
      <b/>
      <sz val="16"/>
      <color rgb="FF0070C0"/>
      <name val="Arial"/>
      <family val="2"/>
    </font>
    <font>
      <b/>
      <sz val="14"/>
      <color theme="1"/>
      <name val="Calibri"/>
      <family val="2"/>
    </font>
    <font>
      <sz val="11"/>
      <color theme="0" tint="-0.34998626667073579"/>
      <name val="Arial"/>
      <family val="2"/>
    </font>
    <font>
      <b/>
      <sz val="14"/>
      <color theme="0" tint="-0.14999847407452621"/>
      <name val="Arial"/>
      <family val="2"/>
    </font>
    <font>
      <b/>
      <sz val="14"/>
      <name val="Arial"/>
      <family val="2"/>
    </font>
    <font>
      <b/>
      <i/>
      <sz val="16"/>
      <color rgb="FFC00000"/>
      <name val="Arial"/>
      <family val="2"/>
    </font>
    <font>
      <b/>
      <sz val="12"/>
      <name val="Wingdings"/>
      <charset val="2"/>
    </font>
    <font>
      <b/>
      <i/>
      <sz val="11"/>
      <name val="Arial"/>
      <family val="2"/>
    </font>
    <font>
      <b/>
      <sz val="16"/>
      <color rgb="FF0070C0"/>
      <name val="Calibri"/>
      <family val="2"/>
    </font>
    <font>
      <b/>
      <sz val="12"/>
      <color theme="4" tint="-0.249977111117893"/>
      <name val="Arial"/>
      <family val="2"/>
    </font>
    <font>
      <sz val="14"/>
      <color theme="4" tint="-0.499984740745262"/>
      <name val="Calibri"/>
      <family val="2"/>
    </font>
    <font>
      <i/>
      <sz val="10"/>
      <color theme="4" tint="-0.499984740745262"/>
      <name val="Arial"/>
      <family val="2"/>
    </font>
    <font>
      <b/>
      <sz val="20"/>
      <color theme="1"/>
      <name val="Arial"/>
      <family val="2"/>
    </font>
    <font>
      <b/>
      <i/>
      <sz val="1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i/>
      <sz val="10"/>
      <color theme="4" tint="-0.499984740745262"/>
      <name val="Arial"/>
      <family val="2"/>
    </font>
    <font>
      <b/>
      <i/>
      <sz val="13"/>
      <color theme="4" tint="-0.499984740745262"/>
      <name val="Arial"/>
      <family val="2"/>
    </font>
    <font>
      <b/>
      <i/>
      <sz val="10"/>
      <color theme="0"/>
      <name val="Arial"/>
      <family val="2"/>
    </font>
    <font>
      <i/>
      <sz val="11"/>
      <color theme="4" tint="-0.499984740745262"/>
      <name val="Arial"/>
      <family val="2"/>
    </font>
    <font>
      <b/>
      <sz val="11"/>
      <color theme="0" tint="-4.9989318521683403E-2"/>
      <name val="Arial"/>
      <family val="2"/>
    </font>
    <font>
      <b/>
      <i/>
      <sz val="12"/>
      <color rgb="FF0070C0"/>
      <name val="Arial"/>
      <family val="2"/>
    </font>
    <font>
      <b/>
      <sz val="18"/>
      <color theme="4" tint="-0.499984740745262"/>
      <name val="Arial"/>
      <family val="2"/>
    </font>
    <font>
      <sz val="12"/>
      <color theme="4" tint="-0.499984740745262"/>
      <name val="Calibri"/>
      <family val="2"/>
    </font>
    <font>
      <sz val="10"/>
      <color theme="1"/>
      <name val="Arial"/>
      <family val="2"/>
    </font>
    <font>
      <sz val="13"/>
      <color theme="4" tint="-0.499984740745262"/>
      <name val="Calibri"/>
      <family val="2"/>
      <scheme val="minor"/>
    </font>
    <font>
      <b/>
      <vertAlign val="superscript"/>
      <sz val="12"/>
      <color theme="0"/>
      <name val="Arial"/>
      <family val="2"/>
    </font>
    <font>
      <b/>
      <sz val="12"/>
      <color theme="4" tint="-0.499984740745262"/>
      <name val="Calibri"/>
      <family val="2"/>
    </font>
    <font>
      <b/>
      <i/>
      <sz val="11"/>
      <color theme="0"/>
      <name val="Arial"/>
      <family val="2"/>
    </font>
    <font>
      <sz val="10"/>
      <color theme="4" tint="-0.499984740745262"/>
      <name val="Arial"/>
      <family val="2"/>
    </font>
    <font>
      <b/>
      <sz val="11"/>
      <color theme="4" tint="-0.499984740745262"/>
      <name val="Calibri"/>
      <family val="2"/>
    </font>
    <font>
      <b/>
      <i/>
      <sz val="9"/>
      <color rgb="FF0070C0"/>
      <name val="Arial"/>
      <family val="2"/>
    </font>
    <font>
      <b/>
      <sz val="11"/>
      <color theme="2" tint="-0.749992370372631"/>
      <name val="Arial"/>
      <family val="2"/>
    </font>
    <font>
      <sz val="11"/>
      <color theme="2" tint="-0.74999237037263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C00000"/>
      <name val="Arial"/>
      <family val="2"/>
    </font>
    <font>
      <b/>
      <i/>
      <sz val="8"/>
      <color rgb="FF0070C0"/>
      <name val="Arial"/>
      <family val="2"/>
    </font>
    <font>
      <sz val="10"/>
      <color rgb="FF0070C0"/>
      <name val="Arial"/>
      <family val="2"/>
    </font>
    <font>
      <b/>
      <u/>
      <sz val="13"/>
      <color theme="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E3E9F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1F7FF"/>
        <bgColor indexed="64"/>
      </patternFill>
    </fill>
    <fill>
      <patternFill patternType="solid">
        <fgColor theme="4" tint="-0.249977111117893"/>
        <bgColor theme="4" tint="0.399914548173467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theme="4" tint="0.39988402966399123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9595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3D3D3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/>
      <bottom/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C00000"/>
      </left>
      <right style="medium">
        <color rgb="FFC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theme="1" tint="0.24994659260841701"/>
      </left>
      <right/>
      <top style="medium">
        <color theme="1" tint="0.24994659260841701"/>
      </top>
      <bottom/>
      <diagonal/>
    </border>
    <border>
      <left/>
      <right/>
      <top style="medium">
        <color theme="1" tint="0.24994659260841701"/>
      </top>
      <bottom/>
      <diagonal/>
    </border>
    <border>
      <left/>
      <right style="medium">
        <color theme="1" tint="0.24994659260841701"/>
      </right>
      <top style="medium">
        <color theme="1" tint="0.24994659260841701"/>
      </top>
      <bottom/>
      <diagonal/>
    </border>
    <border>
      <left style="medium">
        <color theme="1" tint="0.24994659260841701"/>
      </left>
      <right/>
      <top/>
      <bottom/>
      <diagonal/>
    </border>
    <border>
      <left/>
      <right style="medium">
        <color theme="1" tint="0.24994659260841701"/>
      </right>
      <top/>
      <bottom/>
      <diagonal/>
    </border>
    <border>
      <left style="medium">
        <color theme="1" tint="0.24994659260841701"/>
      </left>
      <right/>
      <top/>
      <bottom style="medium">
        <color theme="1" tint="0.24994659260841701"/>
      </bottom>
      <diagonal/>
    </border>
    <border>
      <left/>
      <right/>
      <top/>
      <bottom style="medium">
        <color theme="1" tint="0.24994659260841701"/>
      </bottom>
      <diagonal/>
    </border>
    <border>
      <left/>
      <right style="medium">
        <color theme="1" tint="0.24994659260841701"/>
      </right>
      <top/>
      <bottom style="medium">
        <color theme="1" tint="0.24994659260841701"/>
      </bottom>
      <diagonal/>
    </border>
  </borders>
  <cellStyleXfs count="4">
    <xf numFmtId="0" fontId="0" fillId="0" borderId="0"/>
    <xf numFmtId="9" fontId="18" fillId="0" borderId="0" applyFont="0" applyFill="0" applyBorder="0" applyAlignment="0" applyProtection="0"/>
    <xf numFmtId="0" fontId="39" fillId="0" borderId="0" applyNumberFormat="0" applyFill="0" applyBorder="0" applyAlignment="0" applyProtection="0"/>
    <xf numFmtId="44" fontId="18" fillId="0" borderId="0" applyFont="0" applyFill="0" applyBorder="0" applyAlignment="0" applyProtection="0"/>
  </cellStyleXfs>
  <cellXfs count="640">
    <xf numFmtId="0" fontId="0" fillId="0" borderId="0" xfId="0"/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7" fillId="0" borderId="0" xfId="0" applyFont="1" applyAlignment="1">
      <alignment horizontal="center" vertical="center"/>
    </xf>
    <xf numFmtId="0" fontId="3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4" fillId="0" borderId="0" xfId="0" applyFont="1"/>
    <xf numFmtId="0" fontId="27" fillId="0" borderId="0" xfId="0" applyFont="1" applyAlignment="1">
      <alignment horizontal="right" vertical="center"/>
    </xf>
    <xf numFmtId="0" fontId="34" fillId="0" borderId="0" xfId="0" applyFont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1" xfId="0" applyFont="1" applyBorder="1"/>
    <xf numFmtId="9" fontId="5" fillId="6" borderId="0" xfId="1" applyFont="1" applyFill="1" applyBorder="1" applyAlignment="1" applyProtection="1">
      <alignment horizontal="left" vertical="center"/>
    </xf>
    <xf numFmtId="9" fontId="21" fillId="5" borderId="6" xfId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2" xfId="0" applyFont="1" applyBorder="1"/>
    <xf numFmtId="0" fontId="34" fillId="0" borderId="0" xfId="0" applyFont="1" applyAlignment="1">
      <alignment vertical="center" wrapText="1"/>
    </xf>
    <xf numFmtId="0" fontId="8" fillId="0" borderId="14" xfId="0" applyFont="1" applyBorder="1"/>
    <xf numFmtId="0" fontId="37" fillId="0" borderId="22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left"/>
    </xf>
    <xf numFmtId="0" fontId="65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8" fillId="0" borderId="8" xfId="0" applyFont="1" applyBorder="1"/>
    <xf numFmtId="0" fontId="8" fillId="0" borderId="9" xfId="0" applyFont="1" applyBorder="1" applyAlignment="1">
      <alignment wrapText="1"/>
    </xf>
    <xf numFmtId="0" fontId="8" fillId="0" borderId="9" xfId="0" applyFont="1" applyBorder="1"/>
    <xf numFmtId="0" fontId="8" fillId="0" borderId="10" xfId="0" applyFont="1" applyBorder="1"/>
    <xf numFmtId="0" fontId="60" fillId="0" borderId="0" xfId="0" applyFont="1"/>
    <xf numFmtId="0" fontId="65" fillId="0" borderId="11" xfId="0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65" fillId="0" borderId="12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8" fillId="0" borderId="13" xfId="0" applyFont="1" applyBorder="1"/>
    <xf numFmtId="0" fontId="8" fillId="0" borderId="14" xfId="0" applyFont="1" applyBorder="1" applyAlignment="1">
      <alignment wrapText="1"/>
    </xf>
    <xf numFmtId="0" fontId="8" fillId="0" borderId="15" xfId="0" applyFont="1" applyBorder="1"/>
    <xf numFmtId="0" fontId="25" fillId="0" borderId="12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60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/>
    </xf>
    <xf numFmtId="165" fontId="4" fillId="8" borderId="5" xfId="0" applyNumberFormat="1" applyFont="1" applyFill="1" applyBorder="1" applyAlignment="1" applyProtection="1">
      <alignment horizontal="right" vertical="center"/>
      <protection locked="0"/>
    </xf>
    <xf numFmtId="0" fontId="56" fillId="0" borderId="0" xfId="2" applyFont="1" applyFill="1" applyBorder="1" applyAlignment="1" applyProtection="1">
      <alignment vertical="center" wrapText="1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3" borderId="5" xfId="0" applyNumberFormat="1" applyFont="1" applyFill="1" applyBorder="1" applyAlignment="1" applyProtection="1">
      <alignment horizontal="right" vertical="center"/>
      <protection locked="0"/>
    </xf>
    <xf numFmtId="166" fontId="4" fillId="0" borderId="5" xfId="0" applyNumberFormat="1" applyFont="1" applyBorder="1" applyAlignment="1" applyProtection="1">
      <alignment horizontal="right" vertical="center"/>
      <protection locked="0"/>
    </xf>
    <xf numFmtId="0" fontId="86" fillId="0" borderId="0" xfId="2" applyFont="1" applyFill="1" applyBorder="1" applyAlignment="1" applyProtection="1">
      <alignment vertical="center"/>
    </xf>
    <xf numFmtId="0" fontId="7" fillId="0" borderId="29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29" xfId="0" applyFont="1" applyBorder="1" applyAlignment="1" applyProtection="1">
      <alignment horizontal="left" vertical="center"/>
      <protection locked="0"/>
    </xf>
    <xf numFmtId="9" fontId="4" fillId="0" borderId="5" xfId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ont="1" applyFill="1" applyBorder="1" applyAlignment="1" applyProtection="1">
      <alignment horizontal="left" vertical="center" wrapText="1"/>
      <protection locked="0"/>
    </xf>
    <xf numFmtId="9" fontId="5" fillId="6" borderId="1" xfId="1" applyFont="1" applyFill="1" applyBorder="1" applyAlignment="1" applyProtection="1">
      <alignment horizontal="left" vertical="center"/>
    </xf>
    <xf numFmtId="0" fontId="57" fillId="0" borderId="0" xfId="2" applyFont="1" applyBorder="1" applyAlignment="1" applyProtection="1">
      <alignment horizontal="center" vertical="center"/>
    </xf>
    <xf numFmtId="3" fontId="4" fillId="8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8" borderId="5" xfId="0" applyFont="1" applyFill="1" applyBorder="1" applyAlignment="1" applyProtection="1">
      <alignment horizontal="center" vertical="center"/>
      <protection locked="0"/>
    </xf>
    <xf numFmtId="171" fontId="4" fillId="0" borderId="5" xfId="0" applyNumberFormat="1" applyFont="1" applyBorder="1" applyAlignment="1" applyProtection="1">
      <alignment horizontal="left" vertical="center"/>
      <protection locked="0"/>
    </xf>
    <xf numFmtId="171" fontId="4" fillId="8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169" fontId="103" fillId="8" borderId="5" xfId="2" applyNumberFormat="1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 applyProtection="1">
      <alignment vertical="center"/>
      <protection locked="0"/>
    </xf>
    <xf numFmtId="0" fontId="105" fillId="0" borderId="5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106" fillId="13" borderId="5" xfId="2" applyFont="1" applyFill="1" applyBorder="1" applyAlignment="1">
      <alignment horizontal="center" vertical="center"/>
    </xf>
    <xf numFmtId="9" fontId="45" fillId="0" borderId="16" xfId="0" applyNumberFormat="1" applyFont="1" applyBorder="1" applyAlignment="1" applyProtection="1">
      <alignment horizontal="center" vertical="center"/>
      <protection locked="0"/>
    </xf>
    <xf numFmtId="0" fontId="8" fillId="0" borderId="25" xfId="0" applyFont="1" applyBorder="1"/>
    <xf numFmtId="0" fontId="107" fillId="0" borderId="25" xfId="0" applyFont="1" applyBorder="1" applyAlignment="1">
      <alignment horizontal="center" vertical="center" wrapText="1"/>
    </xf>
    <xf numFmtId="172" fontId="7" fillId="0" borderId="5" xfId="3" applyNumberFormat="1" applyFont="1" applyFill="1" applyBorder="1" applyAlignment="1" applyProtection="1">
      <alignment vertical="center"/>
    </xf>
    <xf numFmtId="172" fontId="7" fillId="16" borderId="0" xfId="3" applyNumberFormat="1" applyFont="1" applyFill="1" applyBorder="1" applyAlignment="1" applyProtection="1">
      <alignment vertical="center"/>
    </xf>
    <xf numFmtId="172" fontId="7" fillId="16" borderId="18" xfId="3" applyNumberFormat="1" applyFont="1" applyFill="1" applyBorder="1" applyAlignment="1" applyProtection="1">
      <alignment vertical="center"/>
    </xf>
    <xf numFmtId="0" fontId="10" fillId="0" borderId="0" xfId="0" applyFont="1" applyAlignment="1">
      <alignment horizontal="left"/>
    </xf>
    <xf numFmtId="0" fontId="10" fillId="0" borderId="0" xfId="0" quotePrefix="1" applyFont="1"/>
    <xf numFmtId="9" fontId="114" fillId="0" borderId="5" xfId="1" applyFont="1" applyFill="1" applyBorder="1" applyAlignment="1" applyProtection="1">
      <alignment horizontal="left" vertical="center"/>
    </xf>
    <xf numFmtId="0" fontId="11" fillId="0" borderId="0" xfId="0" applyFont="1" applyAlignment="1">
      <alignment horizontal="right" vertical="center" wrapText="1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35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75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4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7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8" fillId="6" borderId="24" xfId="0" applyFont="1" applyFill="1" applyBorder="1" applyAlignment="1">
      <alignment horizontal="center" vertical="center"/>
    </xf>
    <xf numFmtId="0" fontId="28" fillId="6" borderId="3" xfId="0" applyFont="1" applyFill="1" applyBorder="1" applyAlignment="1">
      <alignment horizontal="center" vertical="center"/>
    </xf>
    <xf numFmtId="0" fontId="28" fillId="6" borderId="19" xfId="0" applyFont="1" applyFill="1" applyBorder="1" applyAlignment="1">
      <alignment horizontal="center" vertical="center"/>
    </xf>
    <xf numFmtId="0" fontId="24" fillId="6" borderId="7" xfId="0" applyFont="1" applyFill="1" applyBorder="1" applyAlignment="1">
      <alignment vertical="center"/>
    </xf>
    <xf numFmtId="0" fontId="7" fillId="6" borderId="0" xfId="0" applyFont="1" applyFill="1" applyAlignment="1">
      <alignment horizontal="left" vertical="center"/>
    </xf>
    <xf numFmtId="0" fontId="7" fillId="6" borderId="18" xfId="0" applyFont="1" applyFill="1" applyBorder="1" applyAlignment="1">
      <alignment horizontal="left" vertical="center"/>
    </xf>
    <xf numFmtId="0" fontId="71" fillId="0" borderId="0" xfId="0" applyFont="1" applyAlignment="1">
      <alignment vertical="center"/>
    </xf>
    <xf numFmtId="0" fontId="67" fillId="0" borderId="0" xfId="0" applyFont="1" applyAlignment="1">
      <alignment vertical="center" wrapText="1"/>
    </xf>
    <xf numFmtId="0" fontId="62" fillId="0" borderId="0" xfId="0" applyFont="1" applyAlignment="1">
      <alignment vertical="center" wrapText="1"/>
    </xf>
    <xf numFmtId="0" fontId="8" fillId="6" borderId="0" xfId="0" applyFont="1" applyFill="1" applyAlignment="1">
      <alignment vertical="center"/>
    </xf>
    <xf numFmtId="0" fontId="24" fillId="6" borderId="0" xfId="0" applyFont="1" applyFill="1" applyAlignment="1">
      <alignment horizontal="right" vertical="center"/>
    </xf>
    <xf numFmtId="0" fontId="8" fillId="6" borderId="18" xfId="0" applyFont="1" applyFill="1" applyBorder="1" applyAlignment="1">
      <alignment vertical="center"/>
    </xf>
    <xf numFmtId="0" fontId="2" fillId="6" borderId="20" xfId="0" applyFont="1" applyFill="1" applyBorder="1"/>
    <xf numFmtId="0" fontId="5" fillId="6" borderId="1" xfId="0" applyFont="1" applyFill="1" applyBorder="1" applyAlignment="1">
      <alignment horizontal="right"/>
    </xf>
    <xf numFmtId="0" fontId="5" fillId="6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vertical="center"/>
    </xf>
    <xf numFmtId="0" fontId="8" fillId="6" borderId="21" xfId="0" applyFont="1" applyFill="1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24" fillId="6" borderId="7" xfId="0" applyFont="1" applyFill="1" applyBorder="1" applyAlignment="1">
      <alignment horizontal="left" vertical="center"/>
    </xf>
    <xf numFmtId="0" fontId="24" fillId="6" borderId="0" xfId="0" applyFont="1" applyFill="1" applyAlignment="1">
      <alignment horizontal="left" vertical="center"/>
    </xf>
    <xf numFmtId="0" fontId="101" fillId="0" borderId="0" xfId="0" applyFont="1" applyAlignment="1">
      <alignment horizontal="left" vertical="center"/>
    </xf>
    <xf numFmtId="0" fontId="69" fillId="0" borderId="0" xfId="0" applyFont="1" applyAlignment="1">
      <alignment horizontal="left" vertical="center"/>
    </xf>
    <xf numFmtId="0" fontId="68" fillId="0" borderId="0" xfId="0" applyFont="1" applyAlignment="1">
      <alignment horizontal="right" vertical="center"/>
    </xf>
    <xf numFmtId="0" fontId="5" fillId="6" borderId="20" xfId="0" applyFont="1" applyFill="1" applyBorder="1"/>
    <xf numFmtId="0" fontId="5" fillId="6" borderId="1" xfId="0" applyFont="1" applyFill="1" applyBorder="1" applyAlignment="1">
      <alignment horizontal="left"/>
    </xf>
    <xf numFmtId="0" fontId="7" fillId="6" borderId="0" xfId="0" applyFont="1" applyFill="1" applyAlignment="1">
      <alignment vertical="center" wrapText="1"/>
    </xf>
    <xf numFmtId="0" fontId="7" fillId="6" borderId="0" xfId="0" applyFont="1" applyFill="1" applyAlignment="1">
      <alignment horizontal="left" vertical="center" wrapText="1"/>
    </xf>
    <xf numFmtId="0" fontId="5" fillId="6" borderId="17" xfId="0" applyFont="1" applyFill="1" applyBorder="1" applyAlignment="1">
      <alignment horizontal="left" vertical="center"/>
    </xf>
    <xf numFmtId="0" fontId="8" fillId="6" borderId="30" xfId="0" applyFont="1" applyFill="1" applyBorder="1" applyAlignment="1">
      <alignment vertical="center"/>
    </xf>
    <xf numFmtId="0" fontId="5" fillId="6" borderId="1" xfId="0" applyFont="1" applyFill="1" applyBorder="1" applyAlignment="1">
      <alignment horizontal="left" vertical="center"/>
    </xf>
    <xf numFmtId="0" fontId="30" fillId="6" borderId="24" xfId="0" applyFont="1" applyFill="1" applyBorder="1" applyAlignment="1">
      <alignment horizontal="center" vertical="center"/>
    </xf>
    <xf numFmtId="0" fontId="30" fillId="6" borderId="3" xfId="0" applyFont="1" applyFill="1" applyBorder="1" applyAlignment="1">
      <alignment horizontal="center" vertical="center"/>
    </xf>
    <xf numFmtId="0" fontId="30" fillId="6" borderId="19" xfId="0" applyFont="1" applyFill="1" applyBorder="1" applyAlignment="1">
      <alignment horizontal="center" vertical="center"/>
    </xf>
    <xf numFmtId="0" fontId="5" fillId="6" borderId="0" xfId="0" applyFont="1" applyFill="1"/>
    <xf numFmtId="0" fontId="5" fillId="6" borderId="0" xfId="0" applyFont="1" applyFill="1" applyAlignment="1">
      <alignment horizontal="left"/>
    </xf>
    <xf numFmtId="0" fontId="5" fillId="6" borderId="18" xfId="0" applyFont="1" applyFill="1" applyBorder="1"/>
    <xf numFmtId="0" fontId="24" fillId="6" borderId="7" xfId="0" applyFont="1" applyFill="1" applyBorder="1" applyAlignment="1">
      <alignment vertical="center" wrapText="1"/>
    </xf>
    <xf numFmtId="0" fontId="8" fillId="0" borderId="12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5" fillId="6" borderId="0" xfId="0" applyFont="1" applyFill="1" applyAlignment="1">
      <alignment horizontal="left" vertical="center"/>
    </xf>
    <xf numFmtId="0" fontId="5" fillId="6" borderId="0" xfId="0" applyFont="1" applyFill="1" applyAlignment="1">
      <alignment horizontal="right" vertical="center"/>
    </xf>
    <xf numFmtId="0" fontId="5" fillId="6" borderId="0" xfId="0" applyFont="1" applyFill="1" applyAlignment="1">
      <alignment vertical="center"/>
    </xf>
    <xf numFmtId="0" fontId="5" fillId="6" borderId="0" xfId="0" applyFont="1" applyFill="1" applyAlignment="1">
      <alignment horizontal="center" vertical="center"/>
    </xf>
    <xf numFmtId="0" fontId="24" fillId="6" borderId="7" xfId="0" applyFont="1" applyFill="1" applyBorder="1"/>
    <xf numFmtId="0" fontId="5" fillId="6" borderId="0" xfId="0" applyFont="1" applyFill="1" applyAlignment="1">
      <alignment horizontal="right"/>
    </xf>
    <xf numFmtId="0" fontId="24" fillId="6" borderId="0" xfId="0" applyFont="1" applyFill="1"/>
    <xf numFmtId="0" fontId="24" fillId="6" borderId="0" xfId="0" applyFont="1" applyFill="1" applyAlignment="1">
      <alignment horizontal="right"/>
    </xf>
    <xf numFmtId="0" fontId="5" fillId="6" borderId="18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24" fillId="6" borderId="0" xfId="0" applyFont="1" applyFill="1" applyAlignment="1">
      <alignment vertical="center" wrapText="1"/>
    </xf>
    <xf numFmtId="0" fontId="24" fillId="6" borderId="18" xfId="0" applyFont="1" applyFill="1" applyBorder="1" applyAlignment="1">
      <alignment vertical="center" wrapText="1"/>
    </xf>
    <xf numFmtId="0" fontId="5" fillId="6" borderId="20" xfId="0" applyFont="1" applyFill="1" applyBorder="1" applyAlignment="1">
      <alignment wrapText="1"/>
    </xf>
    <xf numFmtId="0" fontId="5" fillId="6" borderId="21" xfId="0" applyFont="1" applyFill="1" applyBorder="1" applyAlignment="1">
      <alignment horizontal="left" vertical="center"/>
    </xf>
    <xf numFmtId="0" fontId="8" fillId="0" borderId="0" xfId="0" applyFont="1" applyAlignment="1">
      <alignment vertical="center" wrapText="1"/>
    </xf>
    <xf numFmtId="0" fontId="24" fillId="6" borderId="7" xfId="0" applyFont="1" applyFill="1" applyBorder="1" applyAlignment="1">
      <alignment horizontal="left" vertical="center" wrapText="1"/>
    </xf>
    <xf numFmtId="0" fontId="49" fillId="6" borderId="0" xfId="0" applyFont="1" applyFill="1" applyAlignment="1">
      <alignment vertical="center"/>
    </xf>
    <xf numFmtId="0" fontId="49" fillId="6" borderId="18" xfId="0" applyFont="1" applyFill="1" applyBorder="1" applyAlignment="1">
      <alignment vertical="center"/>
    </xf>
    <xf numFmtId="0" fontId="5" fillId="6" borderId="7" xfId="0" applyFont="1" applyFill="1" applyBorder="1" applyAlignment="1">
      <alignment wrapText="1"/>
    </xf>
    <xf numFmtId="0" fontId="5" fillId="6" borderId="7" xfId="0" applyFont="1" applyFill="1" applyBorder="1" applyAlignment="1">
      <alignment vertical="center" wrapText="1"/>
    </xf>
    <xf numFmtId="0" fontId="5" fillId="6" borderId="20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horizontal="right" vertical="center"/>
    </xf>
    <xf numFmtId="0" fontId="24" fillId="6" borderId="0" xfId="0" applyFont="1" applyFill="1" applyAlignment="1">
      <alignment horizontal="left" wrapText="1"/>
    </xf>
    <xf numFmtId="0" fontId="77" fillId="0" borderId="0" xfId="0" applyFont="1" applyAlignment="1">
      <alignment vertical="center"/>
    </xf>
    <xf numFmtId="0" fontId="5" fillId="6" borderId="1" xfId="0" applyFont="1" applyFill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right" vertical="center"/>
    </xf>
    <xf numFmtId="0" fontId="5" fillId="0" borderId="14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9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5" fillId="0" borderId="0" xfId="0" applyFont="1" applyAlignment="1">
      <alignment horizontal="center" vertical="center" wrapText="1"/>
    </xf>
    <xf numFmtId="170" fontId="78" fillId="0" borderId="0" xfId="0" applyNumberFormat="1" applyFont="1" applyAlignment="1">
      <alignment horizontal="center" vertical="center"/>
    </xf>
    <xf numFmtId="0" fontId="24" fillId="6" borderId="0" xfId="0" applyFont="1" applyFill="1" applyAlignment="1">
      <alignment horizontal="right" vertical="center" wrapText="1"/>
    </xf>
    <xf numFmtId="0" fontId="42" fillId="6" borderId="18" xfId="0" applyFont="1" applyFill="1" applyBorder="1" applyAlignment="1">
      <alignment horizontal="left" vertical="center" wrapText="1"/>
    </xf>
    <xf numFmtId="0" fontId="24" fillId="6" borderId="20" xfId="0" applyFont="1" applyFill="1" applyBorder="1" applyAlignment="1">
      <alignment vertical="center"/>
    </xf>
    <xf numFmtId="0" fontId="24" fillId="6" borderId="1" xfId="0" applyFont="1" applyFill="1" applyBorder="1" applyAlignment="1">
      <alignment horizontal="right" vertical="center"/>
    </xf>
    <xf numFmtId="0" fontId="7" fillId="0" borderId="0" xfId="0" applyFont="1" applyAlignment="1">
      <alignment vertical="center" wrapText="1"/>
    </xf>
    <xf numFmtId="0" fontId="24" fillId="0" borderId="0" xfId="0" applyFont="1"/>
    <xf numFmtId="0" fontId="24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7" fillId="6" borderId="0" xfId="0" applyFont="1" applyFill="1" applyAlignment="1">
      <alignment vertical="center"/>
    </xf>
    <xf numFmtId="0" fontId="97" fillId="6" borderId="7" xfId="0" applyFont="1" applyFill="1" applyBorder="1" applyAlignment="1">
      <alignment horizontal="right" vertical="center"/>
    </xf>
    <xf numFmtId="0" fontId="4" fillId="6" borderId="0" xfId="0" applyFont="1" applyFill="1" applyAlignment="1">
      <alignment horizontal="left" vertical="center"/>
    </xf>
    <xf numFmtId="0" fontId="24" fillId="6" borderId="20" xfId="0" applyFont="1" applyFill="1" applyBorder="1"/>
    <xf numFmtId="0" fontId="5" fillId="6" borderId="31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left" wrapText="1"/>
    </xf>
    <xf numFmtId="0" fontId="5" fillId="0" borderId="14" xfId="0" applyFont="1" applyBorder="1" applyAlignment="1">
      <alignment horizontal="left" vertical="center"/>
    </xf>
    <xf numFmtId="0" fontId="5" fillId="0" borderId="0" xfId="0" applyFont="1" applyAlignment="1">
      <alignment horizontal="left" wrapText="1"/>
    </xf>
    <xf numFmtId="0" fontId="5" fillId="0" borderId="9" xfId="0" applyFont="1" applyBorder="1" applyAlignment="1">
      <alignment vertical="center" wrapText="1"/>
    </xf>
    <xf numFmtId="0" fontId="28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5" fillId="5" borderId="5" xfId="0" applyFont="1" applyFill="1" applyBorder="1" applyAlignment="1">
      <alignment horizontal="center" vertical="center" wrapText="1"/>
    </xf>
    <xf numFmtId="0" fontId="15" fillId="7" borderId="5" xfId="0" applyFont="1" applyFill="1" applyBorder="1" applyAlignment="1">
      <alignment horizontal="center" vertical="center" wrapText="1"/>
    </xf>
    <xf numFmtId="0" fontId="15" fillId="12" borderId="6" xfId="0" applyFont="1" applyFill="1" applyBorder="1" applyAlignment="1">
      <alignment horizontal="center" vertical="center" wrapText="1"/>
    </xf>
    <xf numFmtId="165" fontId="4" fillId="10" borderId="6" xfId="0" applyNumberFormat="1" applyFont="1" applyFill="1" applyBorder="1" applyAlignment="1">
      <alignment horizontal="right" vertical="center"/>
    </xf>
    <xf numFmtId="166" fontId="20" fillId="9" borderId="5" xfId="0" applyNumberFormat="1" applyFont="1" applyFill="1" applyBorder="1" applyAlignment="1">
      <alignment horizontal="right" vertical="center"/>
    </xf>
    <xf numFmtId="166" fontId="20" fillId="7" borderId="5" xfId="0" applyNumberFormat="1" applyFont="1" applyFill="1" applyBorder="1" applyAlignment="1">
      <alignment vertical="center"/>
    </xf>
    <xf numFmtId="166" fontId="20" fillId="11" borderId="5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vertical="center" wrapText="1"/>
    </xf>
    <xf numFmtId="165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66" fontId="20" fillId="9" borderId="23" xfId="0" applyNumberFormat="1" applyFont="1" applyFill="1" applyBorder="1" applyAlignment="1">
      <alignment horizontal="right" vertical="center"/>
    </xf>
    <xf numFmtId="166" fontId="20" fillId="7" borderId="23" xfId="0" applyNumberFormat="1" applyFont="1" applyFill="1" applyBorder="1" applyAlignment="1">
      <alignment vertical="center"/>
    </xf>
    <xf numFmtId="166" fontId="20" fillId="11" borderId="23" xfId="0" applyNumberFormat="1" applyFont="1" applyFill="1" applyBorder="1" applyAlignment="1">
      <alignment horizontal="right" vertical="center"/>
    </xf>
    <xf numFmtId="166" fontId="4" fillId="10" borderId="6" xfId="0" applyNumberFormat="1" applyFont="1" applyFill="1" applyBorder="1" applyAlignment="1">
      <alignment horizontal="right" vertical="center"/>
    </xf>
    <xf numFmtId="166" fontId="40" fillId="9" borderId="5" xfId="0" applyNumberFormat="1" applyFont="1" applyFill="1" applyBorder="1" applyAlignment="1">
      <alignment horizontal="right" vertical="center"/>
    </xf>
    <xf numFmtId="166" fontId="40" fillId="7" borderId="5" xfId="0" applyNumberFormat="1" applyFont="1" applyFill="1" applyBorder="1" applyAlignment="1">
      <alignment vertical="center"/>
    </xf>
    <xf numFmtId="166" fontId="40" fillId="11" borderId="5" xfId="0" applyNumberFormat="1" applyFont="1" applyFill="1" applyBorder="1" applyAlignment="1">
      <alignment horizontal="right" vertical="center"/>
    </xf>
    <xf numFmtId="0" fontId="8" fillId="0" borderId="9" xfId="0" applyFont="1" applyBorder="1" applyAlignment="1">
      <alignment horizontal="left" vertical="center"/>
    </xf>
    <xf numFmtId="0" fontId="34" fillId="0" borderId="0" xfId="0" applyFont="1" applyAlignment="1">
      <alignment horizontal="center" wrapText="1"/>
    </xf>
    <xf numFmtId="0" fontId="34" fillId="0" borderId="2" xfId="0" applyFont="1" applyBorder="1" applyAlignment="1">
      <alignment horizontal="center" wrapText="1"/>
    </xf>
    <xf numFmtId="0" fontId="104" fillId="5" borderId="5" xfId="0" applyFont="1" applyFill="1" applyBorder="1" applyAlignment="1">
      <alignment horizontal="right" vertical="center" wrapText="1"/>
    </xf>
    <xf numFmtId="0" fontId="94" fillId="5" borderId="5" xfId="0" applyFont="1" applyFill="1" applyBorder="1" applyAlignment="1">
      <alignment horizontal="center" vertical="center" wrapText="1"/>
    </xf>
    <xf numFmtId="0" fontId="46" fillId="6" borderId="6" xfId="0" applyFont="1" applyFill="1" applyBorder="1" applyAlignment="1">
      <alignment vertical="center" wrapText="1"/>
    </xf>
    <xf numFmtId="165" fontId="4" fillId="10" borderId="5" xfId="0" applyNumberFormat="1" applyFont="1" applyFill="1" applyBorder="1" applyAlignment="1">
      <alignment horizontal="right" vertical="center"/>
    </xf>
    <xf numFmtId="165" fontId="91" fillId="5" borderId="5" xfId="0" applyNumberFormat="1" applyFont="1" applyFill="1" applyBorder="1" applyAlignment="1">
      <alignment horizontal="right" vertical="center"/>
    </xf>
    <xf numFmtId="165" fontId="91" fillId="7" borderId="5" xfId="0" applyNumberFormat="1" applyFont="1" applyFill="1" applyBorder="1" applyAlignment="1">
      <alignment horizontal="right" vertical="center"/>
    </xf>
    <xf numFmtId="165" fontId="91" fillId="12" borderId="5" xfId="0" applyNumberFormat="1" applyFont="1" applyFill="1" applyBorder="1" applyAlignment="1">
      <alignment horizontal="right" vertical="center"/>
    </xf>
    <xf numFmtId="0" fontId="32" fillId="6" borderId="6" xfId="0" applyFont="1" applyFill="1" applyBorder="1" applyAlignment="1">
      <alignment vertical="center" wrapText="1"/>
    </xf>
    <xf numFmtId="166" fontId="20" fillId="5" borderId="5" xfId="0" applyNumberFormat="1" applyFont="1" applyFill="1" applyBorder="1" applyAlignment="1">
      <alignment vertical="center"/>
    </xf>
    <xf numFmtId="0" fontId="13" fillId="0" borderId="0" xfId="0" applyFont="1"/>
    <xf numFmtId="165" fontId="8" fillId="0" borderId="0" xfId="0" applyNumberFormat="1" applyFont="1" applyAlignment="1">
      <alignment horizontal="center"/>
    </xf>
    <xf numFmtId="0" fontId="60" fillId="0" borderId="0" xfId="0" applyFont="1" applyAlignment="1">
      <alignment vertical="center" wrapText="1"/>
    </xf>
    <xf numFmtId="0" fontId="13" fillId="0" borderId="14" xfId="0" applyFont="1" applyBorder="1"/>
    <xf numFmtId="165" fontId="8" fillId="0" borderId="14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/>
    </xf>
    <xf numFmtId="0" fontId="22" fillId="0" borderId="12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0" fillId="15" borderId="0" xfId="0" applyFont="1" applyFill="1" applyAlignment="1">
      <alignment horizontal="left" vertical="center"/>
    </xf>
    <xf numFmtId="0" fontId="80" fillId="15" borderId="18" xfId="0" applyFont="1" applyFill="1" applyBorder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80" fillId="15" borderId="7" xfId="0" applyFont="1" applyFill="1" applyBorder="1" applyAlignment="1">
      <alignment vertical="center"/>
    </xf>
    <xf numFmtId="0" fontId="82" fillId="15" borderId="0" xfId="0" applyFont="1" applyFill="1" applyAlignment="1">
      <alignment horizontal="right" vertical="center"/>
    </xf>
    <xf numFmtId="0" fontId="80" fillId="0" borderId="0" xfId="0" applyFont="1" applyAlignment="1">
      <alignment horizontal="left" vertical="center"/>
    </xf>
    <xf numFmtId="0" fontId="80" fillId="15" borderId="20" xfId="0" applyFont="1" applyFill="1" applyBorder="1" applyAlignment="1">
      <alignment vertical="center"/>
    </xf>
    <xf numFmtId="0" fontId="82" fillId="15" borderId="1" xfId="0" applyFont="1" applyFill="1" applyBorder="1" applyAlignment="1">
      <alignment horizontal="right" vertical="center"/>
    </xf>
    <xf numFmtId="0" fontId="80" fillId="0" borderId="0" xfId="0" applyFont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left" vertical="center"/>
    </xf>
    <xf numFmtId="0" fontId="52" fillId="0" borderId="15" xfId="0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vertical="center" wrapText="1"/>
    </xf>
    <xf numFmtId="0" fontId="20" fillId="7" borderId="5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164" fontId="8" fillId="0" borderId="0" xfId="0" applyNumberFormat="1" applyFont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vertical="center"/>
    </xf>
    <xf numFmtId="0" fontId="26" fillId="0" borderId="0" xfId="0" applyFont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/>
    </xf>
    <xf numFmtId="0" fontId="16" fillId="0" borderId="0" xfId="0" applyFont="1" applyAlignment="1">
      <alignment vertical="center" wrapText="1"/>
    </xf>
    <xf numFmtId="0" fontId="49" fillId="0" borderId="0" xfId="0" applyFont="1" applyAlignment="1">
      <alignment vertical="center"/>
    </xf>
    <xf numFmtId="0" fontId="8" fillId="0" borderId="34" xfId="0" applyFont="1" applyBorder="1"/>
    <xf numFmtId="0" fontId="8" fillId="0" borderId="35" xfId="0" applyFont="1" applyBorder="1"/>
    <xf numFmtId="0" fontId="8" fillId="0" borderId="36" xfId="0" applyFont="1" applyBorder="1"/>
    <xf numFmtId="0" fontId="8" fillId="0" borderId="37" xfId="0" applyFont="1" applyBorder="1"/>
    <xf numFmtId="0" fontId="8" fillId="0" borderId="38" xfId="0" applyFont="1" applyBorder="1"/>
    <xf numFmtId="0" fontId="8" fillId="0" borderId="37" xfId="0" applyFont="1" applyBorder="1" applyAlignment="1">
      <alignment vertical="center" wrapText="1"/>
    </xf>
    <xf numFmtId="0" fontId="8" fillId="0" borderId="38" xfId="0" applyFont="1" applyBorder="1" applyAlignment="1">
      <alignment vertical="center"/>
    </xf>
    <xf numFmtId="0" fontId="8" fillId="0" borderId="37" xfId="0" applyFont="1" applyBorder="1" applyAlignment="1">
      <alignment wrapText="1"/>
    </xf>
    <xf numFmtId="0" fontId="8" fillId="16" borderId="24" xfId="0" applyFont="1" applyFill="1" applyBorder="1"/>
    <xf numFmtId="0" fontId="8" fillId="16" borderId="3" xfId="0" applyFont="1" applyFill="1" applyBorder="1"/>
    <xf numFmtId="0" fontId="8" fillId="16" borderId="19" xfId="0" applyFont="1" applyFill="1" applyBorder="1"/>
    <xf numFmtId="0" fontId="8" fillId="16" borderId="7" xfId="0" applyFont="1" applyFill="1" applyBorder="1" applyAlignment="1">
      <alignment vertical="center"/>
    </xf>
    <xf numFmtId="0" fontId="8" fillId="16" borderId="0" xfId="0" applyFont="1" applyFill="1" applyAlignment="1">
      <alignment vertical="center"/>
    </xf>
    <xf numFmtId="0" fontId="8" fillId="16" borderId="20" xfId="0" applyFont="1" applyFill="1" applyBorder="1"/>
    <xf numFmtId="0" fontId="8" fillId="16" borderId="1" xfId="0" applyFont="1" applyFill="1" applyBorder="1"/>
    <xf numFmtId="0" fontId="8" fillId="16" borderId="21" xfId="0" applyFont="1" applyFill="1" applyBorder="1"/>
    <xf numFmtId="0" fontId="8" fillId="0" borderId="39" xfId="0" applyFont="1" applyBorder="1" applyAlignment="1">
      <alignment wrapText="1"/>
    </xf>
    <xf numFmtId="0" fontId="8" fillId="0" borderId="40" xfId="0" applyFont="1" applyBorder="1"/>
    <xf numFmtId="0" fontId="8" fillId="0" borderId="41" xfId="0" applyFont="1" applyBorder="1"/>
    <xf numFmtId="0" fontId="34" fillId="0" borderId="0" xfId="0" applyFont="1" applyAlignment="1">
      <alignment horizontal="center" vertical="center" wrapText="1"/>
    </xf>
    <xf numFmtId="0" fontId="17" fillId="0" borderId="0" xfId="0" applyFont="1"/>
    <xf numFmtId="0" fontId="24" fillId="6" borderId="3" xfId="0" applyFont="1" applyFill="1" applyBorder="1" applyAlignment="1">
      <alignment horizontal="right" vertical="center"/>
    </xf>
    <xf numFmtId="0" fontId="7" fillId="6" borderId="18" xfId="0" applyFont="1" applyFill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" fillId="6" borderId="1" xfId="0" applyFont="1" applyFill="1" applyBorder="1" applyAlignment="1">
      <alignment horizontal="left" vertical="center"/>
    </xf>
    <xf numFmtId="0" fontId="2" fillId="0" borderId="0" xfId="0" applyFont="1"/>
    <xf numFmtId="0" fontId="5" fillId="0" borderId="0" xfId="0" applyFont="1" applyAlignment="1">
      <alignment horizontal="right"/>
    </xf>
    <xf numFmtId="0" fontId="42" fillId="0" borderId="0" xfId="0" applyFont="1" applyAlignment="1">
      <alignment vertical="center"/>
    </xf>
    <xf numFmtId="0" fontId="4" fillId="6" borderId="0" xfId="0" applyFont="1" applyFill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4" fillId="6" borderId="1" xfId="0" applyFont="1" applyFill="1" applyBorder="1" applyAlignment="1">
      <alignment horizontal="right" vertical="center" wrapText="1"/>
    </xf>
    <xf numFmtId="0" fontId="5" fillId="6" borderId="1" xfId="0" applyFont="1" applyFill="1" applyBorder="1" applyAlignment="1">
      <alignment horizontal="center" vertical="center"/>
    </xf>
    <xf numFmtId="0" fontId="24" fillId="6" borderId="24" xfId="0" applyFont="1" applyFill="1" applyBorder="1"/>
    <xf numFmtId="0" fontId="5" fillId="6" borderId="3" xfId="0" applyFont="1" applyFill="1" applyBorder="1" applyAlignment="1">
      <alignment horizontal="left" vertical="center"/>
    </xf>
    <xf numFmtId="0" fontId="5" fillId="6" borderId="19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167" fontId="4" fillId="6" borderId="3" xfId="0" applyNumberFormat="1" applyFont="1" applyFill="1" applyBorder="1" applyAlignment="1">
      <alignment horizontal="center" vertical="center"/>
    </xf>
    <xf numFmtId="0" fontId="31" fillId="6" borderId="3" xfId="0" applyFont="1" applyFill="1" applyBorder="1" applyAlignment="1">
      <alignment vertical="center"/>
    </xf>
    <xf numFmtId="0" fontId="8" fillId="6" borderId="3" xfId="0" applyFont="1" applyFill="1" applyBorder="1" applyAlignment="1">
      <alignment vertical="center"/>
    </xf>
    <xf numFmtId="0" fontId="8" fillId="6" borderId="3" xfId="0" applyFont="1" applyFill="1" applyBorder="1" applyAlignment="1">
      <alignment horizontal="right" vertical="center"/>
    </xf>
    <xf numFmtId="0" fontId="8" fillId="6" borderId="19" xfId="0" applyFont="1" applyFill="1" applyBorder="1" applyAlignment="1">
      <alignment vertical="center"/>
    </xf>
    <xf numFmtId="0" fontId="21" fillId="4" borderId="5" xfId="0" applyFont="1" applyFill="1" applyBorder="1" applyAlignment="1">
      <alignment vertical="center"/>
    </xf>
    <xf numFmtId="0" fontId="21" fillId="4" borderId="5" xfId="0" applyFont="1" applyFill="1" applyBorder="1" applyAlignment="1">
      <alignment horizontal="center" vertical="center"/>
    </xf>
    <xf numFmtId="167" fontId="4" fillId="6" borderId="0" xfId="0" applyNumberFormat="1" applyFont="1" applyFill="1" applyAlignment="1">
      <alignment horizontal="center" vertical="center"/>
    </xf>
    <xf numFmtId="0" fontId="8" fillId="6" borderId="0" xfId="0" applyFont="1" applyFill="1" applyAlignment="1">
      <alignment horizontal="right" vertical="center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167" fontId="7" fillId="6" borderId="0" xfId="0" applyNumberFormat="1" applyFont="1" applyFill="1" applyAlignment="1">
      <alignment horizontal="center" vertical="center"/>
    </xf>
    <xf numFmtId="167" fontId="46" fillId="6" borderId="0" xfId="0" applyNumberFormat="1" applyFont="1" applyFill="1" applyAlignment="1">
      <alignment horizontal="center" vertical="center"/>
    </xf>
    <xf numFmtId="0" fontId="26" fillId="6" borderId="0" xfId="0" applyFont="1" applyFill="1" applyAlignment="1">
      <alignment vertical="center" wrapText="1"/>
    </xf>
    <xf numFmtId="167" fontId="4" fillId="6" borderId="1" xfId="0" applyNumberFormat="1" applyFont="1" applyFill="1" applyBorder="1" applyAlignment="1">
      <alignment horizontal="center" vertical="center"/>
    </xf>
    <xf numFmtId="0" fontId="26" fillId="6" borderId="1" xfId="0" applyFont="1" applyFill="1" applyBorder="1" applyAlignment="1">
      <alignment horizontal="left" vertical="center" wrapText="1"/>
    </xf>
    <xf numFmtId="167" fontId="7" fillId="6" borderId="1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33" fillId="0" borderId="3" xfId="0" applyFont="1" applyBorder="1" applyAlignment="1">
      <alignment horizontal="right" vertical="center"/>
    </xf>
    <xf numFmtId="167" fontId="33" fillId="0" borderId="19" xfId="0" applyNumberFormat="1" applyFont="1" applyBorder="1" applyAlignment="1">
      <alignment horizontal="center" vertical="center"/>
    </xf>
    <xf numFmtId="0" fontId="33" fillId="0" borderId="0" xfId="0" applyFont="1" applyAlignment="1">
      <alignment horizontal="right" vertical="center"/>
    </xf>
    <xf numFmtId="167" fontId="33" fillId="0" borderId="18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6" fillId="0" borderId="0" xfId="0" applyFont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165" fontId="45" fillId="0" borderId="33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9" fontId="46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165" fontId="46" fillId="0" borderId="1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37" fillId="0" borderId="0" xfId="0" applyFont="1" applyAlignment="1">
      <alignment horizontal="right" vertical="center"/>
    </xf>
    <xf numFmtId="0" fontId="37" fillId="0" borderId="0" xfId="0" applyFont="1" applyAlignment="1">
      <alignment vertical="center" wrapText="1"/>
    </xf>
    <xf numFmtId="0" fontId="45" fillId="0" borderId="0" xfId="0" applyFont="1" applyAlignment="1">
      <alignment horizontal="right" vertical="center"/>
    </xf>
    <xf numFmtId="0" fontId="46" fillId="0" borderId="0" xfId="0" applyFont="1" applyAlignment="1">
      <alignment horizontal="right" vertical="center"/>
    </xf>
    <xf numFmtId="170" fontId="5" fillId="0" borderId="1" xfId="0" applyNumberFormat="1" applyFont="1" applyBorder="1" applyAlignment="1" applyProtection="1">
      <alignment horizontal="right"/>
      <protection locked="0"/>
    </xf>
    <xf numFmtId="0" fontId="54" fillId="0" borderId="0" xfId="0" applyFont="1" applyAlignment="1">
      <alignment horizontal="right" vertical="center"/>
    </xf>
    <xf numFmtId="0" fontId="72" fillId="0" borderId="0" xfId="0" applyFont="1" applyAlignment="1">
      <alignment vertical="center"/>
    </xf>
    <xf numFmtId="0" fontId="24" fillId="6" borderId="6" xfId="0" applyFont="1" applyFill="1" applyBorder="1" applyAlignment="1">
      <alignment horizontal="left" vertical="center" wrapText="1"/>
    </xf>
    <xf numFmtId="0" fontId="24" fillId="6" borderId="4" xfId="0" applyFont="1" applyFill="1" applyBorder="1" applyAlignment="1">
      <alignment horizontal="left" vertical="center" wrapText="1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20" fillId="5" borderId="29" xfId="0" applyFont="1" applyFill="1" applyBorder="1" applyAlignment="1">
      <alignment horizontal="center" vertical="center" wrapText="1"/>
    </xf>
    <xf numFmtId="0" fontId="20" fillId="5" borderId="23" xfId="0" applyFont="1" applyFill="1" applyBorder="1" applyAlignment="1">
      <alignment horizontal="center" vertical="center" wrapText="1"/>
    </xf>
    <xf numFmtId="0" fontId="28" fillId="6" borderId="24" xfId="0" applyFont="1" applyFill="1" applyBorder="1" applyAlignment="1">
      <alignment horizontal="center" vertical="center" wrapText="1"/>
    </xf>
    <xf numFmtId="0" fontId="28" fillId="6" borderId="3" xfId="0" applyFont="1" applyFill="1" applyBorder="1" applyAlignment="1">
      <alignment horizontal="center" vertical="center" wrapText="1"/>
    </xf>
    <xf numFmtId="0" fontId="28" fillId="6" borderId="19" xfId="0" applyFont="1" applyFill="1" applyBorder="1" applyAlignment="1">
      <alignment horizontal="center" vertical="center" wrapText="1"/>
    </xf>
    <xf numFmtId="0" fontId="28" fillId="6" borderId="20" xfId="2" applyFont="1" applyFill="1" applyBorder="1" applyAlignment="1" applyProtection="1">
      <alignment horizontal="center" vertical="center" wrapText="1"/>
    </xf>
    <xf numFmtId="0" fontId="28" fillId="6" borderId="1" xfId="2" applyFont="1" applyFill="1" applyBorder="1" applyAlignment="1" applyProtection="1">
      <alignment horizontal="center" vertical="center" wrapText="1"/>
    </xf>
    <xf numFmtId="0" fontId="28" fillId="6" borderId="21" xfId="2" applyFont="1" applyFill="1" applyBorder="1" applyAlignment="1" applyProtection="1">
      <alignment horizontal="center" vertical="center" wrapText="1"/>
    </xf>
    <xf numFmtId="0" fontId="20" fillId="5" borderId="3" xfId="0" applyFont="1" applyFill="1" applyBorder="1" applyAlignment="1">
      <alignment horizontal="left" vertical="center" wrapText="1"/>
    </xf>
    <xf numFmtId="0" fontId="20" fillId="5" borderId="19" xfId="0" applyFont="1" applyFill="1" applyBorder="1" applyAlignment="1">
      <alignment horizontal="left" vertical="center" wrapText="1"/>
    </xf>
    <xf numFmtId="0" fontId="20" fillId="5" borderId="6" xfId="0" applyFont="1" applyFill="1" applyBorder="1" applyAlignment="1">
      <alignment vertical="center"/>
    </xf>
    <xf numFmtId="0" fontId="20" fillId="5" borderId="2" xfId="0" applyFont="1" applyFill="1" applyBorder="1" applyAlignment="1">
      <alignment vertical="center"/>
    </xf>
    <xf numFmtId="0" fontId="20" fillId="5" borderId="4" xfId="0" applyFont="1" applyFill="1" applyBorder="1" applyAlignment="1">
      <alignment vertical="center"/>
    </xf>
    <xf numFmtId="0" fontId="40" fillId="14" borderId="1" xfId="0" applyFont="1" applyFill="1" applyBorder="1" applyAlignment="1">
      <alignment horizontal="center" vertical="center"/>
    </xf>
    <xf numFmtId="166" fontId="4" fillId="5" borderId="24" xfId="0" applyNumberFormat="1" applyFont="1" applyFill="1" applyBorder="1" applyAlignment="1">
      <alignment vertical="center"/>
    </xf>
    <xf numFmtId="166" fontId="4" fillId="5" borderId="3" xfId="0" applyNumberFormat="1" applyFont="1" applyFill="1" applyBorder="1" applyAlignment="1">
      <alignment vertical="center"/>
    </xf>
    <xf numFmtId="0" fontId="24" fillId="6" borderId="6" xfId="0" applyFont="1" applyFill="1" applyBorder="1" applyAlignment="1">
      <alignment vertical="center" wrapText="1"/>
    </xf>
    <xf numFmtId="0" fontId="24" fillId="6" borderId="4" xfId="0" applyFont="1" applyFill="1" applyBorder="1" applyAlignment="1">
      <alignment vertical="center" wrapText="1"/>
    </xf>
    <xf numFmtId="165" fontId="4" fillId="5" borderId="6" xfId="0" applyNumberFormat="1" applyFont="1" applyFill="1" applyBorder="1" applyAlignment="1">
      <alignment horizontal="left" vertical="center" wrapText="1"/>
    </xf>
    <xf numFmtId="165" fontId="4" fillId="5" borderId="2" xfId="0" applyNumberFormat="1" applyFont="1" applyFill="1" applyBorder="1" applyAlignment="1">
      <alignment horizontal="left" vertical="center" wrapText="1"/>
    </xf>
    <xf numFmtId="165" fontId="4" fillId="5" borderId="4" xfId="0" applyNumberFormat="1" applyFont="1" applyFill="1" applyBorder="1" applyAlignment="1">
      <alignment horizontal="left" vertical="center" wrapText="1"/>
    </xf>
    <xf numFmtId="0" fontId="21" fillId="5" borderId="6" xfId="0" applyFont="1" applyFill="1" applyBorder="1" applyAlignment="1">
      <alignment horizontal="left" vertical="center" wrapText="1"/>
    </xf>
    <xf numFmtId="0" fontId="21" fillId="5" borderId="4" xfId="0" applyFont="1" applyFill="1" applyBorder="1" applyAlignment="1">
      <alignment horizontal="left" vertical="center" wrapText="1"/>
    </xf>
    <xf numFmtId="0" fontId="34" fillId="13" borderId="6" xfId="0" applyFont="1" applyFill="1" applyBorder="1" applyAlignment="1">
      <alignment horizontal="center" wrapText="1"/>
    </xf>
    <xf numFmtId="0" fontId="34" fillId="13" borderId="2" xfId="0" applyFont="1" applyFill="1" applyBorder="1" applyAlignment="1">
      <alignment horizontal="center" wrapText="1"/>
    </xf>
    <xf numFmtId="0" fontId="34" fillId="13" borderId="4" xfId="0" applyFont="1" applyFill="1" applyBorder="1" applyAlignment="1">
      <alignment horizontal="center" wrapText="1"/>
    </xf>
    <xf numFmtId="0" fontId="40" fillId="5" borderId="6" xfId="0" applyFont="1" applyFill="1" applyBorder="1" applyAlignment="1">
      <alignment horizontal="left" vertical="center"/>
    </xf>
    <xf numFmtId="0" fontId="40" fillId="5" borderId="4" xfId="0" applyFont="1" applyFill="1" applyBorder="1" applyAlignment="1">
      <alignment horizontal="left" vertical="center"/>
    </xf>
    <xf numFmtId="0" fontId="58" fillId="8" borderId="6" xfId="2" applyFont="1" applyFill="1" applyBorder="1" applyAlignment="1" applyProtection="1">
      <alignment horizontal="center" vertical="center"/>
    </xf>
    <xf numFmtId="0" fontId="58" fillId="8" borderId="2" xfId="2" applyFont="1" applyFill="1" applyBorder="1" applyAlignment="1" applyProtection="1">
      <alignment horizontal="center" vertical="center"/>
    </xf>
    <xf numFmtId="0" fontId="58" fillId="8" borderId="4" xfId="2" applyFont="1" applyFill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left" vertical="center"/>
    </xf>
    <xf numFmtId="0" fontId="15" fillId="7" borderId="29" xfId="0" applyFont="1" applyFill="1" applyBorder="1" applyAlignment="1">
      <alignment horizontal="center" vertical="center" wrapText="1"/>
    </xf>
    <xf numFmtId="0" fontId="15" fillId="7" borderId="23" xfId="0" applyFont="1" applyFill="1" applyBorder="1" applyAlignment="1">
      <alignment horizontal="center" vertical="center" wrapText="1"/>
    </xf>
    <xf numFmtId="0" fontId="91" fillId="12" borderId="29" xfId="0" applyFont="1" applyFill="1" applyBorder="1" applyAlignment="1">
      <alignment horizontal="center" vertical="center" wrapText="1"/>
    </xf>
    <xf numFmtId="0" fontId="91" fillId="12" borderId="23" xfId="0" applyFont="1" applyFill="1" applyBorder="1" applyAlignment="1">
      <alignment horizontal="center" vertical="center" wrapText="1"/>
    </xf>
    <xf numFmtId="0" fontId="20" fillId="5" borderId="7" xfId="0" applyFont="1" applyFill="1" applyBorder="1" applyAlignment="1">
      <alignment horizontal="center" vertical="center"/>
    </xf>
    <xf numFmtId="0" fontId="20" fillId="5" borderId="0" xfId="0" applyFont="1" applyFill="1" applyAlignment="1">
      <alignment horizontal="center" vertical="center"/>
    </xf>
    <xf numFmtId="0" fontId="20" fillId="5" borderId="20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40" fillId="5" borderId="0" xfId="0" applyFont="1" applyFill="1" applyAlignment="1">
      <alignment vertical="center" wrapText="1"/>
    </xf>
    <xf numFmtId="0" fontId="40" fillId="5" borderId="18" xfId="0" applyFont="1" applyFill="1" applyBorder="1" applyAlignment="1">
      <alignment vertical="center" wrapText="1"/>
    </xf>
    <xf numFmtId="0" fontId="66" fillId="4" borderId="0" xfId="0" applyFont="1" applyFill="1" applyAlignment="1">
      <alignment horizontal="center" vertical="center"/>
    </xf>
    <xf numFmtId="0" fontId="47" fillId="2" borderId="6" xfId="0" applyFont="1" applyFill="1" applyBorder="1" applyAlignment="1">
      <alignment horizontal="center" vertical="center" wrapText="1"/>
    </xf>
    <xf numFmtId="0" fontId="47" fillId="2" borderId="2" xfId="0" applyFont="1" applyFill="1" applyBorder="1" applyAlignment="1">
      <alignment horizontal="center" vertical="center"/>
    </xf>
    <xf numFmtId="0" fontId="47" fillId="2" borderId="4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/>
    </xf>
    <xf numFmtId="0" fontId="8" fillId="5" borderId="6" xfId="0" applyFont="1" applyFill="1" applyBorder="1" applyAlignment="1">
      <alignment vertical="center"/>
    </xf>
    <xf numFmtId="0" fontId="8" fillId="5" borderId="2" xfId="0" applyFont="1" applyFill="1" applyBorder="1" applyAlignment="1">
      <alignment vertical="center"/>
    </xf>
    <xf numFmtId="0" fontId="8" fillId="5" borderId="4" xfId="0" applyFont="1" applyFill="1" applyBorder="1" applyAlignment="1">
      <alignment vertical="center"/>
    </xf>
    <xf numFmtId="0" fontId="34" fillId="0" borderId="0" xfId="0" applyFont="1" applyAlignment="1">
      <alignment horizontal="right" vertical="center" wrapText="1"/>
    </xf>
    <xf numFmtId="9" fontId="4" fillId="0" borderId="6" xfId="1" applyFont="1" applyFill="1" applyBorder="1" applyAlignment="1" applyProtection="1">
      <alignment horizontal="left" vertical="center" wrapText="1"/>
      <protection locked="0"/>
    </xf>
    <xf numFmtId="9" fontId="4" fillId="0" borderId="4" xfId="1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9" fontId="21" fillId="5" borderId="20" xfId="1" applyFont="1" applyFill="1" applyBorder="1" applyAlignment="1" applyProtection="1">
      <alignment horizontal="center" vertical="center" wrapText="1"/>
    </xf>
    <xf numFmtId="9" fontId="21" fillId="5" borderId="21" xfId="1" applyFont="1" applyFill="1" applyBorder="1" applyAlignment="1" applyProtection="1">
      <alignment horizontal="center" vertical="center" wrapText="1"/>
    </xf>
    <xf numFmtId="0" fontId="24" fillId="6" borderId="7" xfId="0" applyFont="1" applyFill="1" applyBorder="1" applyAlignment="1">
      <alignment vertical="top" wrapText="1"/>
    </xf>
    <xf numFmtId="0" fontId="24" fillId="6" borderId="0" xfId="0" applyFont="1" applyFill="1" applyAlignment="1">
      <alignment vertical="top" wrapText="1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24" fillId="6" borderId="7" xfId="0" applyFont="1" applyFill="1" applyBorder="1" applyAlignment="1">
      <alignment vertical="center"/>
    </xf>
    <xf numFmtId="0" fontId="24" fillId="6" borderId="0" xfId="0" applyFont="1" applyFill="1" applyAlignment="1">
      <alignment vertical="center"/>
    </xf>
    <xf numFmtId="0" fontId="24" fillId="6" borderId="7" xfId="0" applyFont="1" applyFill="1" applyBorder="1" applyAlignment="1">
      <alignment horizontal="left" vertical="center"/>
    </xf>
    <xf numFmtId="0" fontId="24" fillId="6" borderId="0" xfId="0" applyFont="1" applyFill="1" applyAlignment="1">
      <alignment horizontal="left" vertical="center"/>
    </xf>
    <xf numFmtId="0" fontId="24" fillId="6" borderId="18" xfId="0" applyFont="1" applyFill="1" applyBorder="1" applyAlignment="1">
      <alignment horizontal="left" vertical="center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6" borderId="0" xfId="0" applyFont="1" applyFill="1" applyAlignment="1" applyProtection="1">
      <alignment horizontal="left" vertical="center"/>
      <protection locked="0"/>
    </xf>
    <xf numFmtId="0" fontId="4" fillId="6" borderId="18" xfId="0" applyFont="1" applyFill="1" applyBorder="1" applyAlignment="1" applyProtection="1">
      <alignment horizontal="left" vertical="center"/>
      <protection locked="0"/>
    </xf>
    <xf numFmtId="0" fontId="89" fillId="6" borderId="7" xfId="0" applyFont="1" applyFill="1" applyBorder="1" applyAlignment="1">
      <alignment horizontal="center" vertical="center" wrapText="1"/>
    </xf>
    <xf numFmtId="0" fontId="89" fillId="6" borderId="0" xfId="0" applyFont="1" applyFill="1" applyAlignment="1">
      <alignment horizontal="center" vertical="center" wrapText="1"/>
    </xf>
    <xf numFmtId="0" fontId="31" fillId="6" borderId="7" xfId="0" applyFont="1" applyFill="1" applyBorder="1"/>
    <xf numFmtId="0" fontId="31" fillId="6" borderId="0" xfId="0" applyFont="1" applyFill="1"/>
    <xf numFmtId="0" fontId="24" fillId="6" borderId="7" xfId="0" applyFont="1" applyFill="1" applyBorder="1" applyAlignment="1">
      <alignment horizontal="left" vertical="center" wrapText="1"/>
    </xf>
    <xf numFmtId="0" fontId="24" fillId="6" borderId="0" xfId="0" applyFont="1" applyFill="1" applyAlignment="1">
      <alignment horizontal="left" vertical="center" wrapText="1"/>
    </xf>
    <xf numFmtId="168" fontId="7" fillId="0" borderId="6" xfId="0" applyNumberFormat="1" applyFont="1" applyBorder="1" applyAlignment="1" applyProtection="1">
      <alignment horizontal="left" vertical="center" wrapText="1"/>
      <protection locked="0"/>
    </xf>
    <xf numFmtId="168" fontId="7" fillId="0" borderId="4" xfId="0" applyNumberFormat="1" applyFont="1" applyBorder="1" applyAlignment="1" applyProtection="1">
      <alignment horizontal="left" vertical="center" wrapText="1"/>
      <protection locked="0"/>
    </xf>
    <xf numFmtId="0" fontId="24" fillId="6" borderId="7" xfId="0" applyFont="1" applyFill="1" applyBorder="1" applyAlignment="1">
      <alignment horizontal="left" vertical="top" wrapText="1"/>
    </xf>
    <xf numFmtId="0" fontId="24" fillId="6" borderId="0" xfId="0" applyFont="1" applyFill="1" applyAlignment="1">
      <alignment horizontal="left" vertical="top" wrapText="1"/>
    </xf>
    <xf numFmtId="0" fontId="24" fillId="6" borderId="18" xfId="0" applyFont="1" applyFill="1" applyBorder="1" applyAlignment="1">
      <alignment horizontal="left" vertical="top" wrapText="1"/>
    </xf>
    <xf numFmtId="0" fontId="39" fillId="0" borderId="6" xfId="2" applyBorder="1" applyAlignment="1" applyProtection="1">
      <alignment horizontal="left" vertical="center" wrapText="1"/>
      <protection locked="0"/>
    </xf>
    <xf numFmtId="0" fontId="73" fillId="0" borderId="0" xfId="0" applyFont="1" applyAlignment="1">
      <alignment horizontal="left" vertical="center" wrapText="1"/>
    </xf>
    <xf numFmtId="0" fontId="4" fillId="0" borderId="24" xfId="0" applyFont="1" applyBorder="1" applyAlignment="1" applyProtection="1">
      <alignment horizontal="left" vertical="center"/>
      <protection locked="0"/>
    </xf>
    <xf numFmtId="0" fontId="24" fillId="6" borderId="7" xfId="0" applyFont="1" applyFill="1" applyBorder="1" applyAlignment="1">
      <alignment horizontal="right" vertical="center" wrapText="1"/>
    </xf>
    <xf numFmtId="0" fontId="24" fillId="6" borderId="0" xfId="0" applyFont="1" applyFill="1" applyAlignment="1">
      <alignment horizontal="right" vertical="center" wrapText="1"/>
    </xf>
    <xf numFmtId="0" fontId="84" fillId="13" borderId="6" xfId="2" applyFont="1" applyFill="1" applyBorder="1" applyAlignment="1" applyProtection="1">
      <alignment horizontal="center" vertical="center"/>
    </xf>
    <xf numFmtId="0" fontId="84" fillId="13" borderId="2" xfId="2" applyFont="1" applyFill="1" applyBorder="1" applyAlignment="1" applyProtection="1">
      <alignment horizontal="center" vertical="center"/>
    </xf>
    <xf numFmtId="0" fontId="84" fillId="13" borderId="4" xfId="2" applyFont="1" applyFill="1" applyBorder="1" applyAlignment="1" applyProtection="1">
      <alignment horizontal="center" vertical="center"/>
    </xf>
    <xf numFmtId="0" fontId="40" fillId="5" borderId="20" xfId="0" applyFont="1" applyFill="1" applyBorder="1" applyAlignment="1">
      <alignment vertical="center"/>
    </xf>
    <xf numFmtId="0" fontId="40" fillId="5" borderId="21" xfId="0" applyFont="1" applyFill="1" applyBorder="1" applyAlignment="1">
      <alignment vertical="center"/>
    </xf>
    <xf numFmtId="0" fontId="24" fillId="6" borderId="6" xfId="0" applyFont="1" applyFill="1" applyBorder="1" applyAlignment="1">
      <alignment horizontal="left" vertical="center"/>
    </xf>
    <xf numFmtId="0" fontId="24" fillId="6" borderId="4" xfId="0" applyFont="1" applyFill="1" applyBorder="1" applyAlignment="1">
      <alignment horizontal="left" vertical="center"/>
    </xf>
    <xf numFmtId="0" fontId="69" fillId="0" borderId="0" xfId="0" applyFont="1" applyAlignment="1">
      <alignment horizontal="left" vertical="center"/>
    </xf>
    <xf numFmtId="0" fontId="55" fillId="6" borderId="17" xfId="0" applyFont="1" applyFill="1" applyBorder="1" applyAlignment="1">
      <alignment horizontal="left" vertical="center" wrapText="1"/>
    </xf>
    <xf numFmtId="0" fontId="55" fillId="6" borderId="30" xfId="0" applyFont="1" applyFill="1" applyBorder="1" applyAlignment="1">
      <alignment horizontal="left" vertical="center" wrapText="1"/>
    </xf>
    <xf numFmtId="0" fontId="55" fillId="6" borderId="1" xfId="0" applyFont="1" applyFill="1" applyBorder="1" applyAlignment="1">
      <alignment horizontal="left" vertical="center" wrapText="1"/>
    </xf>
    <xf numFmtId="0" fontId="55" fillId="6" borderId="21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0" fontId="101" fillId="0" borderId="0" xfId="0" applyFont="1" applyAlignment="1">
      <alignment horizontal="left" vertical="center"/>
    </xf>
    <xf numFmtId="0" fontId="46" fillId="13" borderId="6" xfId="2" applyFont="1" applyFill="1" applyBorder="1" applyAlignment="1" applyProtection="1">
      <alignment horizontal="center" vertical="center" wrapText="1"/>
    </xf>
    <xf numFmtId="0" fontId="46" fillId="13" borderId="2" xfId="2" applyFont="1" applyFill="1" applyBorder="1" applyAlignment="1" applyProtection="1">
      <alignment horizontal="center" vertical="center" wrapText="1"/>
    </xf>
    <xf numFmtId="0" fontId="46" fillId="13" borderId="4" xfId="2" applyFont="1" applyFill="1" applyBorder="1" applyAlignment="1" applyProtection="1">
      <alignment horizontal="center" vertical="center" wrapText="1"/>
    </xf>
    <xf numFmtId="0" fontId="24" fillId="6" borderId="7" xfId="0" applyFont="1" applyFill="1" applyBorder="1" applyAlignment="1">
      <alignment horizontal="center" vertical="center"/>
    </xf>
    <xf numFmtId="0" fontId="24" fillId="6" borderId="0" xfId="0" applyFont="1" applyFill="1" applyAlignment="1">
      <alignment horizontal="center" vertical="center"/>
    </xf>
    <xf numFmtId="0" fontId="4" fillId="6" borderId="0" xfId="0" applyFont="1" applyFill="1" applyAlignment="1" applyProtection="1">
      <alignment horizontal="center" vertical="center"/>
      <protection locked="0"/>
    </xf>
    <xf numFmtId="0" fontId="4" fillId="6" borderId="18" xfId="0" applyFont="1" applyFill="1" applyBorder="1" applyAlignment="1" applyProtection="1">
      <alignment horizontal="center" vertical="center"/>
      <protection locked="0"/>
    </xf>
    <xf numFmtId="0" fontId="4" fillId="6" borderId="3" xfId="0" applyFont="1" applyFill="1" applyBorder="1" applyAlignment="1">
      <alignment horizontal="left" vertical="center"/>
    </xf>
    <xf numFmtId="0" fontId="4" fillId="6" borderId="19" xfId="0" applyFont="1" applyFill="1" applyBorder="1" applyAlignment="1">
      <alignment horizontal="left" vertical="center"/>
    </xf>
    <xf numFmtId="0" fontId="61" fillId="0" borderId="0" xfId="0" applyFont="1" applyAlignment="1">
      <alignment horizontal="center" vertical="center"/>
    </xf>
    <xf numFmtId="0" fontId="6" fillId="13" borderId="26" xfId="2" applyFont="1" applyFill="1" applyBorder="1" applyAlignment="1" applyProtection="1">
      <alignment horizontal="center" vertical="center"/>
    </xf>
    <xf numFmtId="0" fontId="6" fillId="13" borderId="27" xfId="2" applyFont="1" applyFill="1" applyBorder="1" applyAlignment="1" applyProtection="1">
      <alignment horizontal="center" vertical="center"/>
    </xf>
    <xf numFmtId="0" fontId="6" fillId="13" borderId="28" xfId="2" applyFont="1" applyFill="1" applyBorder="1" applyAlignment="1" applyProtection="1">
      <alignment horizontal="center" vertical="center"/>
    </xf>
    <xf numFmtId="0" fontId="88" fillId="13" borderId="26" xfId="0" applyFont="1" applyFill="1" applyBorder="1" applyAlignment="1">
      <alignment horizontal="center" vertical="center" wrapText="1"/>
    </xf>
    <xf numFmtId="0" fontId="88" fillId="13" borderId="27" xfId="0" applyFont="1" applyFill="1" applyBorder="1" applyAlignment="1">
      <alignment horizontal="center" vertical="center" wrapText="1"/>
    </xf>
    <xf numFmtId="0" fontId="88" fillId="13" borderId="28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4" fillId="6" borderId="7" xfId="0" applyFont="1" applyFill="1" applyBorder="1" applyAlignment="1">
      <alignment vertical="center" wrapText="1"/>
    </xf>
    <xf numFmtId="0" fontId="112" fillId="6" borderId="7" xfId="0" applyFont="1" applyFill="1" applyBorder="1" applyAlignment="1">
      <alignment horizontal="center" vertical="center" wrapText="1"/>
    </xf>
    <xf numFmtId="0" fontId="112" fillId="6" borderId="0" xfId="0" applyFont="1" applyFill="1" applyAlignment="1">
      <alignment horizontal="center" vertical="center" wrapText="1"/>
    </xf>
    <xf numFmtId="0" fontId="112" fillId="6" borderId="18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0" fontId="113" fillId="6" borderId="7" xfId="0" applyFont="1" applyFill="1" applyBorder="1" applyAlignment="1">
      <alignment horizontal="left" vertical="center" wrapText="1"/>
    </xf>
    <xf numFmtId="0" fontId="113" fillId="6" borderId="0" xfId="0" applyFont="1" applyFill="1" applyAlignment="1">
      <alignment horizontal="left" vertical="center"/>
    </xf>
    <xf numFmtId="0" fontId="109" fillId="16" borderId="7" xfId="0" applyFont="1" applyFill="1" applyBorder="1" applyAlignment="1">
      <alignment horizontal="right" vertical="center"/>
    </xf>
    <xf numFmtId="0" fontId="109" fillId="16" borderId="0" xfId="0" applyFont="1" applyFill="1" applyAlignment="1">
      <alignment horizontal="right" vertical="center"/>
    </xf>
    <xf numFmtId="0" fontId="40" fillId="12" borderId="6" xfId="0" applyFont="1" applyFill="1" applyBorder="1" applyAlignment="1">
      <alignment horizontal="center" vertical="center"/>
    </xf>
    <xf numFmtId="0" fontId="40" fillId="12" borderId="2" xfId="0" applyFont="1" applyFill="1" applyBorder="1" applyAlignment="1">
      <alignment horizontal="center" vertical="center"/>
    </xf>
    <xf numFmtId="0" fontId="40" fillId="12" borderId="4" xfId="0" applyFont="1" applyFill="1" applyBorder="1" applyAlignment="1">
      <alignment horizontal="center" vertical="center"/>
    </xf>
    <xf numFmtId="0" fontId="2" fillId="16" borderId="6" xfId="0" applyFont="1" applyFill="1" applyBorder="1" applyAlignment="1">
      <alignment horizontal="left" vertical="center"/>
    </xf>
    <xf numFmtId="0" fontId="2" fillId="16" borderId="2" xfId="0" applyFont="1" applyFill="1" applyBorder="1" applyAlignment="1">
      <alignment horizontal="left" vertical="center"/>
    </xf>
    <xf numFmtId="0" fontId="2" fillId="16" borderId="4" xfId="0" applyFont="1" applyFill="1" applyBorder="1" applyAlignment="1">
      <alignment horizontal="left" vertical="center"/>
    </xf>
    <xf numFmtId="0" fontId="4" fillId="0" borderId="2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108" fillId="16" borderId="7" xfId="0" applyFont="1" applyFill="1" applyBorder="1" applyAlignment="1">
      <alignment horizontal="right" vertical="center"/>
    </xf>
    <xf numFmtId="0" fontId="108" fillId="16" borderId="18" xfId="0" applyFont="1" applyFill="1" applyBorder="1" applyAlignment="1">
      <alignment horizontal="right" vertical="center"/>
    </xf>
    <xf numFmtId="0" fontId="4" fillId="0" borderId="6" xfId="0" applyFont="1" applyBorder="1" applyAlignment="1" applyProtection="1">
      <alignment vertical="center"/>
      <protection hidden="1"/>
    </xf>
    <xf numFmtId="0" fontId="4" fillId="0" borderId="2" xfId="0" applyFont="1" applyBorder="1" applyAlignment="1" applyProtection="1">
      <alignment vertical="center"/>
      <protection hidden="1"/>
    </xf>
    <xf numFmtId="0" fontId="2" fillId="16" borderId="6" xfId="0" applyFont="1" applyFill="1" applyBorder="1" applyAlignment="1">
      <alignment vertical="center"/>
    </xf>
    <xf numFmtId="0" fontId="2" fillId="16" borderId="2" xfId="0" applyFont="1" applyFill="1" applyBorder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2" fillId="16" borderId="4" xfId="0" applyFont="1" applyFill="1" applyBorder="1" applyAlignment="1">
      <alignment vertical="center"/>
    </xf>
    <xf numFmtId="0" fontId="66" fillId="4" borderId="6" xfId="0" applyFont="1" applyFill="1" applyBorder="1" applyAlignment="1">
      <alignment horizontal="center" vertical="center" wrapText="1"/>
    </xf>
    <xf numFmtId="0" fontId="66" fillId="4" borderId="2" xfId="0" applyFont="1" applyFill="1" applyBorder="1" applyAlignment="1">
      <alignment horizontal="center" vertical="center" wrapText="1"/>
    </xf>
    <xf numFmtId="0" fontId="66" fillId="4" borderId="4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left" vertical="top" wrapText="1"/>
      <protection locked="0"/>
    </xf>
    <xf numFmtId="0" fontId="46" fillId="0" borderId="0" xfId="0" applyFont="1" applyAlignment="1">
      <alignment vertical="center" wrapText="1"/>
    </xf>
    <xf numFmtId="0" fontId="4" fillId="8" borderId="6" xfId="0" applyFont="1" applyFill="1" applyBorder="1" applyAlignment="1" applyProtection="1">
      <alignment horizontal="left" vertical="top" wrapText="1"/>
      <protection locked="0"/>
    </xf>
    <xf numFmtId="0" fontId="4" fillId="8" borderId="2" xfId="0" applyFont="1" applyFill="1" applyBorder="1" applyAlignment="1" applyProtection="1">
      <alignment horizontal="left" vertical="top" wrapText="1"/>
      <protection locked="0"/>
    </xf>
    <xf numFmtId="0" fontId="4" fillId="8" borderId="4" xfId="0" applyFont="1" applyFill="1" applyBorder="1" applyAlignment="1" applyProtection="1">
      <alignment horizontal="left" vertical="top" wrapText="1"/>
      <protection locked="0"/>
    </xf>
    <xf numFmtId="0" fontId="21" fillId="0" borderId="6" xfId="0" applyFont="1" applyBorder="1" applyAlignment="1" applyProtection="1">
      <alignment horizontal="left" vertical="center"/>
      <protection locked="0"/>
    </xf>
    <xf numFmtId="0" fontId="21" fillId="0" borderId="4" xfId="0" applyFont="1" applyBorder="1" applyAlignment="1" applyProtection="1">
      <alignment horizontal="left" vertical="center"/>
      <protection locked="0"/>
    </xf>
    <xf numFmtId="0" fontId="66" fillId="7" borderId="6" xfId="0" applyFont="1" applyFill="1" applyBorder="1" applyAlignment="1">
      <alignment horizontal="center" vertical="center"/>
    </xf>
    <xf numFmtId="0" fontId="66" fillId="7" borderId="2" xfId="0" applyFont="1" applyFill="1" applyBorder="1" applyAlignment="1">
      <alignment horizontal="center" vertical="center"/>
    </xf>
    <xf numFmtId="0" fontId="66" fillId="7" borderId="4" xfId="0" applyFont="1" applyFill="1" applyBorder="1" applyAlignment="1">
      <alignment horizontal="center" vertical="center"/>
    </xf>
    <xf numFmtId="0" fontId="85" fillId="8" borderId="24" xfId="0" applyFont="1" applyFill="1" applyBorder="1" applyAlignment="1">
      <alignment horizontal="left" vertical="center"/>
    </xf>
    <xf numFmtId="0" fontId="85" fillId="8" borderId="3" xfId="0" applyFont="1" applyFill="1" applyBorder="1" applyAlignment="1">
      <alignment horizontal="left" vertical="center"/>
    </xf>
    <xf numFmtId="0" fontId="85" fillId="8" borderId="19" xfId="0" applyFont="1" applyFill="1" applyBorder="1" applyAlignment="1">
      <alignment horizontal="left" vertical="center"/>
    </xf>
    <xf numFmtId="0" fontId="85" fillId="8" borderId="7" xfId="0" applyFont="1" applyFill="1" applyBorder="1" applyAlignment="1">
      <alignment horizontal="left" vertical="center"/>
    </xf>
    <xf numFmtId="0" fontId="85" fillId="8" borderId="0" xfId="0" applyFont="1" applyFill="1" applyAlignment="1">
      <alignment horizontal="left" vertical="center"/>
    </xf>
    <xf numFmtId="0" fontId="85" fillId="8" borderId="18" xfId="0" applyFont="1" applyFill="1" applyBorder="1" applyAlignment="1">
      <alignment horizontal="left" vertical="center"/>
    </xf>
    <xf numFmtId="0" fontId="52" fillId="8" borderId="20" xfId="0" applyFont="1" applyFill="1" applyBorder="1" applyAlignment="1">
      <alignment horizontal="left" vertical="center"/>
    </xf>
    <xf numFmtId="0" fontId="52" fillId="8" borderId="1" xfId="0" applyFont="1" applyFill="1" applyBorder="1" applyAlignment="1">
      <alignment horizontal="left" vertical="center"/>
    </xf>
    <xf numFmtId="0" fontId="52" fillId="8" borderId="21" xfId="0" applyFont="1" applyFill="1" applyBorder="1" applyAlignment="1">
      <alignment horizontal="left" vertical="center"/>
    </xf>
    <xf numFmtId="0" fontId="93" fillId="13" borderId="6" xfId="0" applyFont="1" applyFill="1" applyBorder="1" applyAlignment="1">
      <alignment horizontal="center" vertical="center" wrapText="1"/>
    </xf>
    <xf numFmtId="0" fontId="93" fillId="13" borderId="2" xfId="0" applyFont="1" applyFill="1" applyBorder="1" applyAlignment="1">
      <alignment horizontal="center" vertical="center" wrapText="1"/>
    </xf>
    <xf numFmtId="0" fontId="93" fillId="13" borderId="4" xfId="0" applyFont="1" applyFill="1" applyBorder="1" applyAlignment="1">
      <alignment horizontal="center" vertical="center" wrapText="1"/>
    </xf>
    <xf numFmtId="0" fontId="80" fillId="15" borderId="1" xfId="0" applyFont="1" applyFill="1" applyBorder="1" applyAlignment="1">
      <alignment horizontal="left" vertical="center" wrapText="1"/>
    </xf>
    <xf numFmtId="0" fontId="80" fillId="15" borderId="21" xfId="0" applyFont="1" applyFill="1" applyBorder="1" applyAlignment="1">
      <alignment horizontal="left" vertical="center" wrapText="1"/>
    </xf>
    <xf numFmtId="0" fontId="6" fillId="15" borderId="24" xfId="0" applyFont="1" applyFill="1" applyBorder="1" applyAlignment="1">
      <alignment horizontal="center" vertical="center"/>
    </xf>
    <xf numFmtId="0" fontId="6" fillId="15" borderId="3" xfId="0" applyFont="1" applyFill="1" applyBorder="1" applyAlignment="1">
      <alignment horizontal="center" vertical="center"/>
    </xf>
    <xf numFmtId="0" fontId="6" fillId="15" borderId="19" xfId="0" applyFont="1" applyFill="1" applyBorder="1" applyAlignment="1">
      <alignment horizontal="center" vertical="center"/>
    </xf>
    <xf numFmtId="0" fontId="4" fillId="8" borderId="5" xfId="0" applyFont="1" applyFill="1" applyBorder="1" applyAlignment="1" applyProtection="1">
      <alignment horizontal="left" vertical="center" wrapText="1"/>
      <protection locked="0"/>
    </xf>
    <xf numFmtId="170" fontId="79" fillId="0" borderId="0" xfId="0" applyNumberFormat="1" applyFont="1" applyAlignment="1">
      <alignment horizontal="left" vertical="center"/>
    </xf>
    <xf numFmtId="0" fontId="66" fillId="0" borderId="0" xfId="0" applyFont="1" applyAlignment="1">
      <alignment horizontal="center" vertical="center"/>
    </xf>
    <xf numFmtId="0" fontId="98" fillId="0" borderId="6" xfId="0" applyFont="1" applyBorder="1" applyAlignment="1">
      <alignment horizontal="center" vertical="center" wrapText="1"/>
    </xf>
    <xf numFmtId="0" fontId="98" fillId="0" borderId="2" xfId="0" applyFont="1" applyBorder="1" applyAlignment="1">
      <alignment horizontal="center" vertical="center" wrapText="1"/>
    </xf>
    <xf numFmtId="0" fontId="98" fillId="0" borderId="4" xfId="0" applyFont="1" applyBorder="1" applyAlignment="1">
      <alignment horizontal="center" vertical="center" wrapText="1"/>
    </xf>
    <xf numFmtId="0" fontId="20" fillId="7" borderId="6" xfId="0" applyFont="1" applyFill="1" applyBorder="1" applyAlignment="1">
      <alignment horizontal="center" vertical="center" wrapText="1"/>
    </xf>
    <xf numFmtId="0" fontId="20" fillId="7" borderId="2" xfId="0" applyFont="1" applyFill="1" applyBorder="1" applyAlignment="1">
      <alignment horizontal="center" vertical="center" wrapText="1"/>
    </xf>
    <xf numFmtId="0" fontId="20" fillId="7" borderId="4" xfId="0" applyFont="1" applyFill="1" applyBorder="1" applyAlignment="1">
      <alignment horizontal="center" vertical="center" wrapText="1"/>
    </xf>
    <xf numFmtId="0" fontId="80" fillId="15" borderId="7" xfId="0" applyFont="1" applyFill="1" applyBorder="1" applyAlignment="1">
      <alignment horizontal="left"/>
    </xf>
    <xf numFmtId="0" fontId="80" fillId="15" borderId="0" xfId="0" applyFont="1" applyFill="1" applyAlignment="1">
      <alignment horizontal="left"/>
    </xf>
    <xf numFmtId="0" fontId="80" fillId="15" borderId="0" xfId="0" applyFont="1" applyFill="1" applyAlignment="1">
      <alignment horizontal="left" vertical="center"/>
    </xf>
    <xf numFmtId="0" fontId="80" fillId="15" borderId="18" xfId="0" applyFont="1" applyFill="1" applyBorder="1" applyAlignment="1">
      <alignment horizontal="left" vertical="center"/>
    </xf>
    <xf numFmtId="0" fontId="46" fillId="0" borderId="0" xfId="0" applyFont="1" applyAlignment="1">
      <alignment horizontal="left" vertical="center" wrapText="1"/>
    </xf>
    <xf numFmtId="0" fontId="46" fillId="0" borderId="1" xfId="0" applyFont="1" applyBorder="1" applyAlignment="1">
      <alignment vertical="center" wrapText="1"/>
    </xf>
    <xf numFmtId="0" fontId="46" fillId="0" borderId="18" xfId="0" applyFont="1" applyBorder="1" applyAlignment="1">
      <alignment horizontal="left" vertical="center" wrapText="1"/>
    </xf>
    <xf numFmtId="0" fontId="96" fillId="0" borderId="6" xfId="0" applyFont="1" applyBorder="1" applyAlignment="1" applyProtection="1">
      <alignment horizontal="left" vertical="center"/>
      <protection locked="0"/>
    </xf>
    <xf numFmtId="0" fontId="96" fillId="0" borderId="4" xfId="0" applyFont="1" applyBorder="1" applyAlignment="1" applyProtection="1">
      <alignment horizontal="left" vertical="center"/>
      <protection locked="0"/>
    </xf>
    <xf numFmtId="0" fontId="40" fillId="4" borderId="6" xfId="0" applyFont="1" applyFill="1" applyBorder="1" applyAlignment="1">
      <alignment horizontal="center" vertical="center"/>
    </xf>
    <xf numFmtId="0" fontId="40" fillId="4" borderId="2" xfId="0" applyFont="1" applyFill="1" applyBorder="1" applyAlignment="1">
      <alignment horizontal="center" vertical="center"/>
    </xf>
    <xf numFmtId="0" fontId="40" fillId="4" borderId="4" xfId="0" applyFont="1" applyFill="1" applyBorder="1" applyAlignment="1">
      <alignment horizontal="center" vertical="center"/>
    </xf>
    <xf numFmtId="0" fontId="36" fillId="0" borderId="0" xfId="0" applyFont="1" applyAlignment="1">
      <alignment vertical="top"/>
    </xf>
    <xf numFmtId="0" fontId="24" fillId="6" borderId="24" xfId="0" applyFont="1" applyFill="1" applyBorder="1" applyAlignment="1">
      <alignment horizontal="left" vertical="center"/>
    </xf>
    <xf numFmtId="0" fontId="24" fillId="6" borderId="3" xfId="0" applyFont="1" applyFill="1" applyBorder="1" applyAlignment="1">
      <alignment horizontal="left" vertical="center"/>
    </xf>
    <xf numFmtId="0" fontId="24" fillId="6" borderId="20" xfId="0" applyFont="1" applyFill="1" applyBorder="1" applyAlignment="1">
      <alignment horizontal="left" vertical="center"/>
    </xf>
    <xf numFmtId="0" fontId="24" fillId="6" borderId="1" xfId="0" applyFont="1" applyFill="1" applyBorder="1" applyAlignment="1">
      <alignment horizontal="left" vertical="center"/>
    </xf>
    <xf numFmtId="0" fontId="36" fillId="0" borderId="0" xfId="0" applyFont="1" applyAlignment="1">
      <alignment horizontal="left" vertical="center" wrapText="1"/>
    </xf>
    <xf numFmtId="0" fontId="5" fillId="0" borderId="1" xfId="0" applyFont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left"/>
      <protection locked="0"/>
    </xf>
    <xf numFmtId="170" fontId="4" fillId="6" borderId="0" xfId="0" applyNumberFormat="1" applyFont="1" applyFill="1" applyAlignment="1">
      <alignment horizontal="left" vertical="center"/>
    </xf>
    <xf numFmtId="170" fontId="4" fillId="6" borderId="18" xfId="0" applyNumberFormat="1" applyFont="1" applyFill="1" applyBorder="1" applyAlignment="1">
      <alignment horizontal="left" vertical="center"/>
    </xf>
    <xf numFmtId="170" fontId="4" fillId="6" borderId="1" xfId="0" applyNumberFormat="1" applyFont="1" applyFill="1" applyBorder="1" applyAlignment="1">
      <alignment horizontal="left" vertical="center"/>
    </xf>
    <xf numFmtId="170" fontId="4" fillId="6" borderId="21" xfId="0" applyNumberFormat="1" applyFont="1" applyFill="1" applyBorder="1" applyAlignment="1">
      <alignment horizontal="left" vertical="center"/>
    </xf>
    <xf numFmtId="0" fontId="37" fillId="0" borderId="3" xfId="0" applyFont="1" applyBorder="1" applyAlignment="1" applyProtection="1">
      <alignment horizontal="left" vertical="center"/>
      <protection locked="0"/>
    </xf>
    <xf numFmtId="0" fontId="46" fillId="6" borderId="20" xfId="0" applyFont="1" applyFill="1" applyBorder="1" applyAlignment="1">
      <alignment horizontal="left" vertical="center"/>
    </xf>
    <xf numFmtId="0" fontId="46" fillId="6" borderId="1" xfId="0" applyFont="1" applyFill="1" applyBorder="1" applyAlignment="1">
      <alignment horizontal="left" vertical="center"/>
    </xf>
    <xf numFmtId="0" fontId="21" fillId="4" borderId="7" xfId="0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4" fillId="6" borderId="19" xfId="0" applyFont="1" applyFill="1" applyBorder="1" applyAlignment="1">
      <alignment horizontal="left" vertical="center" wrapText="1"/>
    </xf>
    <xf numFmtId="0" fontId="4" fillId="6" borderId="0" xfId="0" applyFont="1" applyFill="1" applyAlignment="1">
      <alignment horizontal="left" vertical="center"/>
    </xf>
    <xf numFmtId="0" fontId="4" fillId="6" borderId="0" xfId="0" applyFont="1" applyFill="1" applyAlignment="1">
      <alignment horizontal="left" vertical="top" wrapText="1"/>
    </xf>
    <xf numFmtId="0" fontId="4" fillId="6" borderId="18" xfId="0" applyFont="1" applyFill="1" applyBorder="1" applyAlignment="1">
      <alignment horizontal="left" vertical="top" wrapText="1"/>
    </xf>
    <xf numFmtId="0" fontId="4" fillId="6" borderId="18" xfId="0" applyFont="1" applyFill="1" applyBorder="1" applyAlignment="1">
      <alignment horizontal="left" vertical="center"/>
    </xf>
    <xf numFmtId="0" fontId="42" fillId="0" borderId="0" xfId="0" applyFont="1" applyAlignment="1">
      <alignment horizontal="left" vertical="center" wrapText="1"/>
    </xf>
    <xf numFmtId="0" fontId="4" fillId="6" borderId="0" xfId="0" applyFont="1" applyFill="1" applyAlignment="1">
      <alignment horizontal="left" vertical="center" wrapText="1"/>
    </xf>
    <xf numFmtId="0" fontId="4" fillId="6" borderId="18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/>
    </xf>
    <xf numFmtId="0" fontId="24" fillId="6" borderId="24" xfId="0" applyFont="1" applyFill="1" applyBorder="1" applyAlignment="1">
      <alignment vertical="center"/>
    </xf>
    <xf numFmtId="0" fontId="24" fillId="6" borderId="3" xfId="0" applyFont="1" applyFill="1" applyBorder="1" applyAlignment="1">
      <alignment vertical="center"/>
    </xf>
    <xf numFmtId="0" fontId="45" fillId="0" borderId="32" xfId="0" applyFont="1" applyBorder="1" applyAlignment="1" applyProtection="1">
      <alignment horizontal="left" vertical="center"/>
      <protection locked="0"/>
    </xf>
    <xf numFmtId="0" fontId="45" fillId="0" borderId="16" xfId="0" applyFont="1" applyBorder="1" applyAlignment="1" applyProtection="1">
      <alignment horizontal="left" vertical="center"/>
      <protection locked="0"/>
    </xf>
    <xf numFmtId="0" fontId="7" fillId="6" borderId="3" xfId="0" applyFont="1" applyFill="1" applyBorder="1" applyAlignment="1" applyProtection="1">
      <alignment horizontal="left" vertical="center"/>
      <protection locked="0"/>
    </xf>
    <xf numFmtId="0" fontId="7" fillId="6" borderId="19" xfId="0" applyFont="1" applyFill="1" applyBorder="1" applyAlignment="1" applyProtection="1">
      <alignment horizontal="left" vertical="center"/>
      <protection locked="0"/>
    </xf>
    <xf numFmtId="0" fontId="100" fillId="6" borderId="0" xfId="0" applyFont="1" applyFill="1" applyAlignment="1">
      <alignment horizontal="left" vertical="center" wrapText="1"/>
    </xf>
    <xf numFmtId="0" fontId="100" fillId="6" borderId="18" xfId="0" applyFont="1" applyFill="1" applyBorder="1" applyAlignment="1">
      <alignment horizontal="left" vertical="center" wrapText="1"/>
    </xf>
    <xf numFmtId="0" fontId="22" fillId="4" borderId="0" xfId="0" applyFont="1" applyFill="1" applyAlignment="1">
      <alignment horizontal="center" vertical="center"/>
    </xf>
    <xf numFmtId="0" fontId="100" fillId="6" borderId="3" xfId="0" applyFont="1" applyFill="1" applyBorder="1" applyAlignment="1" applyProtection="1">
      <alignment horizontal="left" vertical="center"/>
      <protection locked="0"/>
    </xf>
    <xf numFmtId="0" fontId="24" fillId="6" borderId="20" xfId="0" applyFont="1" applyFill="1" applyBorder="1" applyAlignment="1">
      <alignment vertical="center"/>
    </xf>
    <xf numFmtId="0" fontId="24" fillId="6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horizontal="left" vertical="center" wrapText="1"/>
    </xf>
    <xf numFmtId="0" fontId="4" fillId="6" borderId="2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vertical="center"/>
    </xf>
    <xf numFmtId="0" fontId="4" fillId="6" borderId="21" xfId="0" applyFont="1" applyFill="1" applyBorder="1" applyAlignment="1">
      <alignment vertical="center"/>
    </xf>
    <xf numFmtId="0" fontId="24" fillId="6" borderId="1" xfId="0" applyFont="1" applyFill="1" applyBorder="1" applyAlignment="1">
      <alignment horizontal="right" vertical="center"/>
    </xf>
    <xf numFmtId="0" fontId="24" fillId="6" borderId="7" xfId="0" applyFont="1" applyFill="1" applyBorder="1" applyAlignment="1">
      <alignment vertical="top"/>
    </xf>
    <xf numFmtId="0" fontId="24" fillId="6" borderId="0" xfId="0" applyFont="1" applyFill="1" applyAlignment="1">
      <alignment vertical="top"/>
    </xf>
    <xf numFmtId="0" fontId="24" fillId="0" borderId="7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46" fillId="6" borderId="7" xfId="0" applyFont="1" applyFill="1" applyBorder="1" applyAlignment="1">
      <alignment horizontal="left" vertical="center"/>
    </xf>
    <xf numFmtId="0" fontId="46" fillId="6" borderId="0" xfId="0" applyFont="1" applyFill="1" applyAlignment="1">
      <alignment horizontal="left" vertical="center"/>
    </xf>
    <xf numFmtId="0" fontId="50" fillId="6" borderId="0" xfId="0" applyFont="1" applyFill="1" applyAlignment="1">
      <alignment vertical="center"/>
    </xf>
    <xf numFmtId="0" fontId="50" fillId="6" borderId="18" xfId="0" applyFont="1" applyFill="1" applyBorder="1" applyAlignment="1">
      <alignment vertical="center"/>
    </xf>
    <xf numFmtId="0" fontId="32" fillId="6" borderId="7" xfId="0" applyFont="1" applyFill="1" applyBorder="1" applyAlignment="1">
      <alignment horizontal="left" vertical="center"/>
    </xf>
    <xf numFmtId="0" fontId="32" fillId="6" borderId="0" xfId="0" applyFont="1" applyFill="1" applyAlignment="1">
      <alignment horizontal="left" vertical="center"/>
    </xf>
    <xf numFmtId="0" fontId="37" fillId="6" borderId="7" xfId="0" applyFont="1" applyFill="1" applyBorder="1" applyAlignment="1">
      <alignment vertical="center"/>
    </xf>
    <xf numFmtId="0" fontId="37" fillId="6" borderId="0" xfId="0" applyFont="1" applyFill="1" applyAlignment="1">
      <alignment vertical="center"/>
    </xf>
    <xf numFmtId="0" fontId="40" fillId="4" borderId="24" xfId="0" applyFont="1" applyFill="1" applyBorder="1" applyAlignment="1">
      <alignment horizontal="center" vertical="center"/>
    </xf>
    <xf numFmtId="0" fontId="40" fillId="4" borderId="3" xfId="0" applyFont="1" applyFill="1" applyBorder="1" applyAlignment="1">
      <alignment horizontal="center" vertical="center"/>
    </xf>
    <xf numFmtId="0" fontId="40" fillId="4" borderId="7" xfId="0" applyFont="1" applyFill="1" applyBorder="1" applyAlignment="1">
      <alignment horizontal="center" vertical="center"/>
    </xf>
    <xf numFmtId="0" fontId="40" fillId="4" borderId="0" xfId="0" applyFont="1" applyFill="1" applyAlignment="1">
      <alignment horizontal="center" vertical="center"/>
    </xf>
    <xf numFmtId="167" fontId="30" fillId="0" borderId="29" xfId="0" applyNumberFormat="1" applyFont="1" applyBorder="1" applyAlignment="1" applyProtection="1">
      <alignment horizontal="center" vertical="center"/>
      <protection locked="0"/>
    </xf>
    <xf numFmtId="167" fontId="30" fillId="0" borderId="23" xfId="0" applyNumberFormat="1" applyFont="1" applyBorder="1" applyAlignment="1" applyProtection="1">
      <alignment horizontal="center" vertical="center"/>
      <protection locked="0"/>
    </xf>
  </cellXfs>
  <cellStyles count="4">
    <cellStyle name="Lien hypertexte" xfId="2" builtinId="8"/>
    <cellStyle name="Monétaire" xfId="3" builtinId="4"/>
    <cellStyle name="Normal" xfId="0" builtinId="0"/>
    <cellStyle name="Pourcentage" xfId="1" builtinId="5"/>
  </cellStyles>
  <dxfs count="2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E1F7FF"/>
        </patternFill>
      </fill>
    </dxf>
    <dxf>
      <fill>
        <patternFill>
          <bgColor rgb="FFE1F7FF"/>
        </patternFill>
      </fill>
    </dxf>
    <dxf>
      <border>
        <left style="thin">
          <color auto="1"/>
        </left>
        <vertical/>
        <horizontal/>
      </border>
    </dxf>
    <dxf>
      <fill>
        <patternFill>
          <bgColor rgb="FFE1F7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E1F7FF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4" tint="-0.49998474074526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auto="1"/>
      </font>
      <fill>
        <patternFill>
          <bgColor rgb="FFFFFF00"/>
        </patternFill>
      </fill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rgb="FFFFFF00"/>
        </patternFill>
      </fill>
      <border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E3E9F5"/>
      <color rgb="FFFFFFCC"/>
      <color rgb="FFD3D3D3"/>
      <color rgb="FFFFFF99"/>
      <color rgb="FFE1F7FF"/>
      <color rgb="FF00B0F0"/>
      <color rgb="FFA3B9E1"/>
      <color rgb="FFFFEBEB"/>
      <color rgb="FFFF8F8F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25399</xdr:colOff>
      <xdr:row>0</xdr:row>
      <xdr:rowOff>69850</xdr:rowOff>
    </xdr:from>
    <xdr:ext cx="1645939" cy="869950"/>
    <xdr:pic>
      <xdr:nvPicPr>
        <xdr:cNvPr id="27" name="Imag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49" y="69850"/>
          <a:ext cx="1645939" cy="869950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1501140</xdr:colOff>
          <xdr:row>230</xdr:row>
          <xdr:rowOff>15240</xdr:rowOff>
        </xdr:from>
        <xdr:to>
          <xdr:col>9</xdr:col>
          <xdr:colOff>1889760</xdr:colOff>
          <xdr:row>231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200025</xdr:colOff>
      <xdr:row>0</xdr:row>
      <xdr:rowOff>228600</xdr:rowOff>
    </xdr:from>
    <xdr:ext cx="1645939" cy="869950"/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228600"/>
          <a:ext cx="1645939" cy="86995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111125</xdr:rowOff>
    </xdr:from>
    <xdr:ext cx="1631950" cy="862556"/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5" y="111125"/>
          <a:ext cx="1631950" cy="862556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133350</xdr:colOff>
      <xdr:row>0</xdr:row>
      <xdr:rowOff>85725</xdr:rowOff>
    </xdr:from>
    <xdr:ext cx="1645939" cy="869950"/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" y="85725"/>
          <a:ext cx="1645939" cy="8699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hyperlink" Target="https://sodec.gouv.qc.ca/wp-content/uploads/sodexport-cin-liste-festivals-annexe-a.xlsx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sodec.gouv.qc.ca/wp-content/uploads/sodexport-cin-liste-festivals-annexe-a.xlsx" TargetMode="External"/><Relationship Id="rId1" Type="http://schemas.openxmlformats.org/officeDocument/2006/relationships/hyperlink" Target="https://sodec.gouv.qc.ca/wp-content/uploads/sodexport-cin-liste-festivals-annexe-a.xlsx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sodec.gouv.qc.ca/wp-content/uploads/sodexport-formulaire-cinema-volet-2.3-cat-3-autres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06893-42EF-4DB5-8B6D-54BB87C6469C}">
  <sheetPr>
    <tabColor theme="4" tint="0.79998168889431442"/>
    <pageSetUpPr fitToPage="1"/>
  </sheetPr>
  <dimension ref="A1:P235"/>
  <sheetViews>
    <sheetView showGridLines="0" tabSelected="1" workbookViewId="0">
      <selection activeCell="C8" sqref="C8"/>
    </sheetView>
  </sheetViews>
  <sheetFormatPr baseColWidth="10" defaultColWidth="10.77734375" defaultRowHeight="13.8" x14ac:dyDescent="0.3"/>
  <cols>
    <col min="1" max="1" width="1.5546875" style="1" customWidth="1"/>
    <col min="2" max="2" width="2.5546875" style="1" customWidth="1"/>
    <col min="3" max="3" width="28.21875" style="1" customWidth="1"/>
    <col min="4" max="4" width="20.6640625" style="86" customWidth="1"/>
    <col min="5" max="5" width="18.5546875" style="1" customWidth="1"/>
    <col min="6" max="6" width="20.6640625" style="1" customWidth="1"/>
    <col min="7" max="7" width="22.77734375" style="1" customWidth="1"/>
    <col min="8" max="8" width="20.6640625" style="1" customWidth="1"/>
    <col min="9" max="9" width="19" style="1" customWidth="1"/>
    <col min="10" max="10" width="30.44140625" style="1" bestFit="1" customWidth="1"/>
    <col min="11" max="12" width="2.5546875" style="86" customWidth="1"/>
    <col min="13" max="13" width="31.21875" style="83" customWidth="1"/>
    <col min="14" max="14" width="27.5546875" style="1" hidden="1" customWidth="1"/>
    <col min="15" max="15" width="21.5546875" style="1" customWidth="1"/>
    <col min="16" max="16" width="2.6640625" style="1" customWidth="1"/>
    <col min="17" max="16384" width="10.77734375" style="1"/>
  </cols>
  <sheetData>
    <row r="1" spans="1:15" ht="38.1" customHeight="1" x14ac:dyDescent="0.3">
      <c r="A1" s="1">
        <f>+D36</f>
        <v>0</v>
      </c>
      <c r="D1" s="421" t="s">
        <v>245</v>
      </c>
      <c r="E1" s="421"/>
      <c r="F1" s="421"/>
      <c r="G1" s="421"/>
      <c r="H1" s="421"/>
      <c r="I1" s="421"/>
      <c r="J1" s="421"/>
      <c r="K1" s="421"/>
      <c r="L1" s="82"/>
      <c r="N1" s="84"/>
      <c r="O1" s="85"/>
    </row>
    <row r="2" spans="1:15" ht="18" customHeight="1" x14ac:dyDescent="0.3">
      <c r="K2" s="11" t="s">
        <v>189</v>
      </c>
      <c r="L2" s="11"/>
      <c r="M2" s="87"/>
      <c r="N2" s="86"/>
    </row>
    <row r="3" spans="1:15" ht="18" customHeight="1" x14ac:dyDescent="0.3">
      <c r="C3" s="88"/>
      <c r="D3" s="88"/>
      <c r="E3" s="89"/>
      <c r="F3" s="89"/>
      <c r="K3" s="12" t="s">
        <v>33</v>
      </c>
      <c r="L3" s="88"/>
      <c r="N3" s="86"/>
    </row>
    <row r="4" spans="1:15" ht="12" customHeight="1" x14ac:dyDescent="0.3">
      <c r="C4" s="88"/>
      <c r="D4" s="88"/>
      <c r="E4" s="89"/>
      <c r="F4" s="89"/>
      <c r="K4" s="360" t="s">
        <v>366</v>
      </c>
      <c r="L4" s="88"/>
      <c r="N4" s="86"/>
    </row>
    <row r="5" spans="1:15" ht="18" customHeight="1" x14ac:dyDescent="0.3">
      <c r="C5" s="88"/>
      <c r="D5" s="88"/>
      <c r="E5" s="89"/>
      <c r="F5" s="89"/>
      <c r="K5" s="12"/>
      <c r="L5" s="88"/>
      <c r="N5" s="86"/>
    </row>
    <row r="6" spans="1:15" ht="70.05" customHeight="1" x14ac:dyDescent="0.3">
      <c r="C6" s="413" t="s">
        <v>127</v>
      </c>
      <c r="D6" s="414"/>
      <c r="E6" s="414"/>
      <c r="F6" s="414"/>
      <c r="G6" s="414"/>
      <c r="H6" s="414"/>
      <c r="I6" s="414"/>
      <c r="J6" s="415"/>
      <c r="K6" s="12"/>
      <c r="L6" s="1"/>
      <c r="M6" s="487"/>
      <c r="N6" s="487"/>
    </row>
    <row r="7" spans="1:15" ht="10.050000000000001" customHeight="1" thickBot="1" x14ac:dyDescent="0.35">
      <c r="D7" s="1"/>
      <c r="E7" s="86"/>
      <c r="L7" s="1"/>
      <c r="M7" s="90"/>
    </row>
    <row r="8" spans="1:15" ht="10.050000000000001" customHeight="1" x14ac:dyDescent="0.3">
      <c r="B8" s="91"/>
      <c r="C8" s="92"/>
      <c r="D8" s="92"/>
      <c r="E8" s="93"/>
      <c r="F8" s="92"/>
      <c r="G8" s="92"/>
      <c r="H8" s="92"/>
      <c r="I8" s="92"/>
      <c r="J8" s="92"/>
      <c r="K8" s="94"/>
      <c r="L8" s="1"/>
      <c r="M8" s="90"/>
    </row>
    <row r="9" spans="1:15" ht="27.45" customHeight="1" x14ac:dyDescent="0.3">
      <c r="B9" s="13"/>
      <c r="C9" s="412" t="s">
        <v>155</v>
      </c>
      <c r="D9" s="412"/>
      <c r="E9" s="412"/>
      <c r="F9" s="412"/>
      <c r="G9" s="412"/>
      <c r="H9" s="412"/>
      <c r="I9" s="412"/>
      <c r="J9" s="412"/>
      <c r="K9" s="95"/>
      <c r="L9" s="1"/>
      <c r="M9" s="90"/>
    </row>
    <row r="10" spans="1:15" ht="16.05" customHeight="1" thickBot="1" x14ac:dyDescent="0.35">
      <c r="B10" s="13"/>
      <c r="D10" s="1"/>
      <c r="E10" s="86"/>
      <c r="K10" s="95"/>
      <c r="L10" s="1"/>
      <c r="M10" s="90"/>
    </row>
    <row r="11" spans="1:15" ht="66" customHeight="1" thickBot="1" x14ac:dyDescent="0.35">
      <c r="B11" s="13"/>
      <c r="C11" s="491" t="s">
        <v>192</v>
      </c>
      <c r="D11" s="492"/>
      <c r="E11" s="492"/>
      <c r="F11" s="492"/>
      <c r="G11" s="492"/>
      <c r="H11" s="492"/>
      <c r="I11" s="492"/>
      <c r="J11" s="493"/>
      <c r="K11" s="95"/>
      <c r="L11" s="1"/>
      <c r="M11" s="90"/>
    </row>
    <row r="12" spans="1:15" ht="16.05" customHeight="1" thickBot="1" x14ac:dyDescent="0.35">
      <c r="B12" s="13"/>
      <c r="D12" s="1"/>
      <c r="E12" s="86"/>
      <c r="K12" s="95"/>
      <c r="L12" s="1"/>
      <c r="M12" s="90"/>
    </row>
    <row r="13" spans="1:15" ht="25.95" customHeight="1" thickBot="1" x14ac:dyDescent="0.35">
      <c r="B13" s="13"/>
      <c r="C13" s="488" t="s">
        <v>191</v>
      </c>
      <c r="D13" s="489"/>
      <c r="E13" s="489"/>
      <c r="F13" s="489"/>
      <c r="G13" s="489"/>
      <c r="H13" s="489"/>
      <c r="I13" s="489"/>
      <c r="J13" s="490"/>
      <c r="K13" s="95"/>
    </row>
    <row r="14" spans="1:15" ht="16.05" customHeight="1" x14ac:dyDescent="0.3">
      <c r="B14" s="13"/>
      <c r="D14" s="1"/>
      <c r="E14" s="86"/>
      <c r="K14" s="95"/>
      <c r="L14" s="1"/>
      <c r="M14" s="90"/>
    </row>
    <row r="15" spans="1:15" ht="27.45" customHeight="1" x14ac:dyDescent="0.3">
      <c r="B15" s="13"/>
      <c r="C15" s="361" t="s">
        <v>159</v>
      </c>
      <c r="D15" s="361"/>
      <c r="E15" s="361"/>
      <c r="F15" s="361"/>
      <c r="G15" s="361"/>
      <c r="H15" s="361"/>
      <c r="I15" s="361"/>
      <c r="J15" s="361"/>
      <c r="K15" s="95"/>
      <c r="L15" s="1"/>
      <c r="M15" s="1"/>
      <c r="N15" s="90"/>
      <c r="O15" s="96"/>
    </row>
    <row r="16" spans="1:15" ht="48" customHeight="1" x14ac:dyDescent="0.3">
      <c r="B16" s="13"/>
      <c r="D16" s="457" t="s">
        <v>160</v>
      </c>
      <c r="E16" s="457"/>
      <c r="F16" s="457"/>
      <c r="G16" s="457"/>
      <c r="H16" s="457"/>
      <c r="I16" s="457"/>
      <c r="J16" s="457"/>
      <c r="K16" s="95"/>
      <c r="L16" s="1"/>
      <c r="M16" s="1"/>
      <c r="N16" s="90"/>
      <c r="O16" s="96"/>
    </row>
    <row r="17" spans="2:15" ht="16.05" customHeight="1" x14ac:dyDescent="0.3">
      <c r="B17" s="13"/>
      <c r="D17" s="97"/>
      <c r="E17" s="86"/>
      <c r="K17" s="95"/>
      <c r="L17" s="1"/>
      <c r="M17" s="1"/>
      <c r="N17" s="90"/>
      <c r="O17" s="96"/>
    </row>
    <row r="18" spans="2:15" ht="27.45" customHeight="1" x14ac:dyDescent="0.3">
      <c r="B18" s="13"/>
      <c r="C18" s="361" t="s">
        <v>161</v>
      </c>
      <c r="D18" s="361"/>
      <c r="E18" s="361"/>
      <c r="F18" s="361"/>
      <c r="G18" s="361"/>
      <c r="H18" s="361"/>
      <c r="I18" s="361"/>
      <c r="J18" s="361"/>
      <c r="K18" s="95"/>
      <c r="L18" s="1"/>
      <c r="M18" s="1"/>
      <c r="N18" s="90"/>
      <c r="O18" s="96"/>
    </row>
    <row r="19" spans="2:15" ht="25.95" customHeight="1" x14ac:dyDescent="0.3">
      <c r="B19" s="13"/>
      <c r="D19" s="457" t="s">
        <v>162</v>
      </c>
      <c r="E19" s="457"/>
      <c r="F19" s="457"/>
      <c r="G19" s="457"/>
      <c r="H19" s="457"/>
      <c r="I19" s="457"/>
      <c r="J19" s="457"/>
      <c r="K19" s="95"/>
      <c r="L19" s="1"/>
      <c r="M19" s="1"/>
      <c r="N19" s="90"/>
      <c r="O19" s="96"/>
    </row>
    <row r="20" spans="2:15" ht="10.050000000000001" customHeight="1" thickBot="1" x14ac:dyDescent="0.35">
      <c r="B20" s="98"/>
      <c r="C20" s="99"/>
      <c r="D20" s="99"/>
      <c r="E20" s="100"/>
      <c r="F20" s="99"/>
      <c r="G20" s="99"/>
      <c r="H20" s="99"/>
      <c r="I20" s="99"/>
      <c r="J20" s="99"/>
      <c r="K20" s="101"/>
      <c r="L20" s="1"/>
      <c r="M20" s="90"/>
    </row>
    <row r="21" spans="2:15" ht="13.95" customHeight="1" thickBot="1" x14ac:dyDescent="0.35">
      <c r="D21" s="1"/>
      <c r="E21" s="86"/>
      <c r="L21" s="1"/>
      <c r="M21" s="90"/>
    </row>
    <row r="22" spans="2:15" ht="10.050000000000001" customHeight="1" x14ac:dyDescent="0.3">
      <c r="B22" s="91"/>
      <c r="C22" s="102"/>
      <c r="D22" s="103"/>
      <c r="E22" s="104"/>
      <c r="F22" s="104"/>
      <c r="G22" s="92"/>
      <c r="H22" s="92"/>
      <c r="I22" s="92"/>
      <c r="J22" s="92"/>
      <c r="K22" s="105"/>
      <c r="L22" s="1"/>
      <c r="N22" s="86"/>
    </row>
    <row r="23" spans="2:15" ht="26.1" customHeight="1" x14ac:dyDescent="0.3">
      <c r="B23" s="13"/>
      <c r="C23" s="412" t="s">
        <v>71</v>
      </c>
      <c r="D23" s="412"/>
      <c r="E23" s="412"/>
      <c r="F23" s="412"/>
      <c r="G23" s="412"/>
      <c r="H23" s="412"/>
      <c r="I23" s="412"/>
      <c r="J23" s="412"/>
      <c r="K23" s="14"/>
      <c r="L23" s="1"/>
      <c r="M23" s="106"/>
      <c r="N23" s="106"/>
      <c r="O23" s="106"/>
    </row>
    <row r="24" spans="2:15" ht="28.05" customHeight="1" x14ac:dyDescent="0.3">
      <c r="B24" s="13"/>
      <c r="C24" s="496" t="s">
        <v>30</v>
      </c>
      <c r="D24" s="496"/>
      <c r="E24" s="496"/>
      <c r="F24" s="496"/>
      <c r="G24" s="496"/>
      <c r="H24" s="496"/>
      <c r="I24" s="496"/>
      <c r="J24" s="496"/>
      <c r="K24" s="95"/>
      <c r="N24" s="107"/>
    </row>
    <row r="25" spans="2:15" ht="10.050000000000001" customHeight="1" x14ac:dyDescent="0.3">
      <c r="B25" s="13"/>
      <c r="C25" s="108"/>
      <c r="D25" s="109"/>
      <c r="E25" s="109"/>
      <c r="F25" s="109"/>
      <c r="G25" s="109"/>
      <c r="H25" s="109"/>
      <c r="I25" s="109"/>
      <c r="J25" s="110"/>
      <c r="K25" s="95"/>
      <c r="N25" s="107"/>
    </row>
    <row r="26" spans="2:15" ht="24" customHeight="1" x14ac:dyDescent="0.3">
      <c r="B26" s="13"/>
      <c r="C26" s="436" t="s">
        <v>118</v>
      </c>
      <c r="D26" s="437"/>
      <c r="E26" s="437"/>
      <c r="F26" s="54"/>
      <c r="G26" s="112"/>
      <c r="H26" s="112"/>
      <c r="I26" s="112"/>
      <c r="J26" s="113"/>
      <c r="K26" s="95"/>
      <c r="M26" s="114"/>
    </row>
    <row r="27" spans="2:15" ht="24" customHeight="1" x14ac:dyDescent="0.3">
      <c r="B27" s="13"/>
      <c r="C27" s="436" t="str">
        <f>IF(F26="","* Identification entreprise ou réalisateur",IF(F26="Réalisateur","* Prénom et nom du réalisateur","* Nom de l’entreprise requérante"))</f>
        <v>* Identification entreprise ou réalisateur</v>
      </c>
      <c r="D27" s="437"/>
      <c r="E27" s="437"/>
      <c r="F27" s="433"/>
      <c r="G27" s="434"/>
      <c r="H27" s="434"/>
      <c r="I27" s="434"/>
      <c r="J27" s="435"/>
      <c r="K27" s="95"/>
      <c r="N27" s="115"/>
      <c r="O27" s="115"/>
    </row>
    <row r="28" spans="2:15" ht="24" customHeight="1" x14ac:dyDescent="0.3">
      <c r="B28" s="13"/>
      <c r="C28" s="436" t="s">
        <v>102</v>
      </c>
      <c r="D28" s="437"/>
      <c r="E28" s="437"/>
      <c r="F28" s="433"/>
      <c r="G28" s="434"/>
      <c r="H28" s="434"/>
      <c r="I28" s="434"/>
      <c r="J28" s="435"/>
      <c r="K28" s="95"/>
      <c r="M28" s="114"/>
    </row>
    <row r="29" spans="2:15" ht="24" customHeight="1" x14ac:dyDescent="0.3">
      <c r="B29" s="13"/>
      <c r="C29" s="436" t="s">
        <v>103</v>
      </c>
      <c r="D29" s="437"/>
      <c r="E29" s="437"/>
      <c r="F29" s="433"/>
      <c r="G29" s="434"/>
      <c r="H29" s="434"/>
      <c r="I29" s="434"/>
      <c r="J29" s="435"/>
      <c r="K29" s="95"/>
      <c r="N29" s="116"/>
      <c r="O29" s="116"/>
    </row>
    <row r="30" spans="2:15" ht="24" customHeight="1" x14ac:dyDescent="0.3">
      <c r="B30" s="13"/>
      <c r="C30" s="436" t="s">
        <v>104</v>
      </c>
      <c r="D30" s="437"/>
      <c r="E30" s="437"/>
      <c r="F30" s="55"/>
      <c r="G30" s="117"/>
      <c r="H30" s="118" t="s">
        <v>90</v>
      </c>
      <c r="I30" s="117" t="s">
        <v>75</v>
      </c>
      <c r="J30" s="119"/>
      <c r="K30" s="95"/>
      <c r="N30" s="116"/>
      <c r="O30" s="116"/>
    </row>
    <row r="31" spans="2:15" ht="10.050000000000001" customHeight="1" x14ac:dyDescent="0.3">
      <c r="B31" s="13"/>
      <c r="C31" s="120"/>
      <c r="D31" s="121"/>
      <c r="E31" s="122"/>
      <c r="F31" s="122"/>
      <c r="G31" s="123"/>
      <c r="H31" s="123"/>
      <c r="I31" s="123"/>
      <c r="J31" s="124"/>
      <c r="K31" s="95"/>
    </row>
    <row r="32" spans="2:15" ht="28.05" customHeight="1" x14ac:dyDescent="0.3">
      <c r="B32" s="13"/>
      <c r="C32" s="424" t="s">
        <v>105</v>
      </c>
      <c r="D32" s="424"/>
      <c r="E32" s="424"/>
      <c r="F32" s="424"/>
      <c r="G32" s="424"/>
      <c r="H32" s="424"/>
      <c r="I32" s="424"/>
      <c r="J32" s="424"/>
      <c r="K32" s="95"/>
    </row>
    <row r="33" spans="2:15" ht="34.049999999999997" customHeight="1" x14ac:dyDescent="0.3">
      <c r="B33" s="13"/>
      <c r="C33" s="501" t="s">
        <v>255</v>
      </c>
      <c r="D33" s="502"/>
      <c r="E33" s="502"/>
      <c r="F33" s="502"/>
      <c r="G33" s="502"/>
      <c r="H33" s="502"/>
      <c r="I33" s="502"/>
      <c r="J33" s="503"/>
      <c r="K33" s="95"/>
    </row>
    <row r="34" spans="2:15" ht="10.050000000000001" customHeight="1" x14ac:dyDescent="0.3">
      <c r="B34" s="13"/>
      <c r="C34" s="125"/>
      <c r="D34" s="125"/>
      <c r="E34" s="125"/>
      <c r="F34" s="125"/>
      <c r="G34" s="125"/>
      <c r="H34" s="125"/>
      <c r="I34" s="125"/>
      <c r="J34" s="125"/>
      <c r="K34" s="95"/>
    </row>
    <row r="35" spans="2:15" ht="10.050000000000001" customHeight="1" x14ac:dyDescent="0.3">
      <c r="B35" s="13"/>
      <c r="C35" s="108"/>
      <c r="D35" s="109"/>
      <c r="E35" s="109"/>
      <c r="F35" s="109"/>
      <c r="G35" s="109"/>
      <c r="H35" s="109"/>
      <c r="I35" s="109"/>
      <c r="J35" s="110"/>
      <c r="K35" s="95"/>
      <c r="N35" s="107"/>
    </row>
    <row r="36" spans="2:15" ht="24" customHeight="1" x14ac:dyDescent="0.3">
      <c r="B36" s="13"/>
      <c r="C36" s="438" t="str">
        <f>IF(F26="","Prénom",IF(F26="Réalisateur","Prénom","* Prénom"))</f>
        <v>Prénom</v>
      </c>
      <c r="D36" s="439"/>
      <c r="E36" s="440"/>
      <c r="F36" s="433"/>
      <c r="G36" s="434"/>
      <c r="H36" s="434"/>
      <c r="I36" s="434"/>
      <c r="J36" s="435"/>
      <c r="K36" s="95"/>
      <c r="M36" s="477"/>
      <c r="N36" s="477"/>
      <c r="O36" s="477"/>
    </row>
    <row r="37" spans="2:15" ht="24" customHeight="1" x14ac:dyDescent="0.3">
      <c r="B37" s="13"/>
      <c r="C37" s="438" t="str">
        <f>IF(F26="","Nom",IF(F26="Réalisateur","Nom","* Nom"))</f>
        <v>Nom</v>
      </c>
      <c r="D37" s="439"/>
      <c r="E37" s="440"/>
      <c r="F37" s="433"/>
      <c r="G37" s="434"/>
      <c r="H37" s="434"/>
      <c r="I37" s="434"/>
      <c r="J37" s="435"/>
      <c r="K37" s="95"/>
      <c r="M37" s="129"/>
      <c r="N37" s="129"/>
      <c r="O37" s="129"/>
    </row>
    <row r="38" spans="2:15" ht="24" customHeight="1" x14ac:dyDescent="0.3">
      <c r="B38" s="13"/>
      <c r="C38" s="438" t="str">
        <f>IF(F26="","Titre du représentant officiel de l'entreprise",IF(F26="Réalisateur","Titre du représentant officiel de l'entreprise","* Titre du représentant officiel de l’entreprise"))</f>
        <v>Titre du représentant officiel de l'entreprise</v>
      </c>
      <c r="D38" s="439"/>
      <c r="E38" s="440"/>
      <c r="F38" s="433"/>
      <c r="G38" s="434"/>
      <c r="H38" s="434"/>
      <c r="I38" s="434"/>
      <c r="J38" s="435"/>
      <c r="K38" s="95"/>
      <c r="M38" s="130"/>
    </row>
    <row r="39" spans="2:15" ht="24" customHeight="1" x14ac:dyDescent="0.3">
      <c r="B39" s="13"/>
      <c r="C39" s="438" t="str">
        <f>IF(F26="","Téléphone du représentant officiel de l'entreprise",IF(F26="Réalisateur","Téléphone du représentant officiel de l'entreprise","* Téléphone du représentant officiel de l’entreprise"))</f>
        <v>Téléphone du représentant officiel de l'entreprise</v>
      </c>
      <c r="D39" s="439"/>
      <c r="E39" s="440"/>
      <c r="F39" s="451"/>
      <c r="G39" s="452"/>
      <c r="H39" s="469" t="s">
        <v>133</v>
      </c>
      <c r="I39" s="469"/>
      <c r="J39" s="470"/>
      <c r="K39" s="95"/>
    </row>
    <row r="40" spans="2:15" ht="24" customHeight="1" x14ac:dyDescent="0.3">
      <c r="B40" s="13"/>
      <c r="C40" s="438" t="str">
        <f>IF(F26="","Courriel du représentant officiel de l'entreprise",IF(F26="Réalisateur","Courriel du représentant officiel de l'entreprise","* Courriel du représentant officiel de l’entreprise"))</f>
        <v>Courriel du représentant officiel de l'entreprise</v>
      </c>
      <c r="D40" s="439"/>
      <c r="E40" s="440"/>
      <c r="F40" s="456"/>
      <c r="G40" s="434"/>
      <c r="H40" s="434"/>
      <c r="I40" s="434"/>
      <c r="J40" s="435"/>
      <c r="K40" s="95"/>
      <c r="M40" s="468"/>
      <c r="N40" s="468"/>
      <c r="O40" s="468"/>
    </row>
    <row r="41" spans="2:15" ht="25.95" customHeight="1" x14ac:dyDescent="0.3">
      <c r="B41" s="13"/>
      <c r="C41" s="445" t="str">
        <f>IF(F26="Réalisateur","",IF(AND(F40="",F36&lt;&gt;""),"L'adresse courriel du représentant officiel de l'entreprise est essentielle pour communiquer la décision",""))</f>
        <v/>
      </c>
      <c r="D41" s="446"/>
      <c r="E41" s="446"/>
      <c r="F41" s="469" t="s">
        <v>131</v>
      </c>
      <c r="G41" s="469"/>
      <c r="H41" s="469"/>
      <c r="I41" s="469"/>
      <c r="J41" s="470"/>
      <c r="K41" s="95"/>
      <c r="L41" s="1"/>
      <c r="M41" s="130"/>
    </row>
    <row r="42" spans="2:15" ht="10.050000000000001" customHeight="1" x14ac:dyDescent="0.25">
      <c r="B42" s="13"/>
      <c r="C42" s="131"/>
      <c r="D42" s="121"/>
      <c r="E42" s="132"/>
      <c r="F42" s="471"/>
      <c r="G42" s="471"/>
      <c r="H42" s="471"/>
      <c r="I42" s="471"/>
      <c r="J42" s="472"/>
      <c r="K42" s="95"/>
    </row>
    <row r="43" spans="2:15" ht="28.05" customHeight="1" x14ac:dyDescent="0.3">
      <c r="B43" s="13"/>
      <c r="C43" s="424" t="s">
        <v>218</v>
      </c>
      <c r="D43" s="424"/>
      <c r="E43" s="424"/>
      <c r="F43" s="424"/>
      <c r="G43" s="424"/>
      <c r="H43" s="424"/>
      <c r="I43" s="424"/>
      <c r="J43" s="424"/>
      <c r="K43" s="95"/>
    </row>
    <row r="44" spans="2:15" ht="10.050000000000001" customHeight="1" x14ac:dyDescent="0.3">
      <c r="B44" s="13"/>
      <c r="C44" s="108"/>
      <c r="D44" s="109"/>
      <c r="E44" s="109"/>
      <c r="F44" s="109"/>
      <c r="G44" s="109"/>
      <c r="H44" s="109"/>
      <c r="I44" s="109"/>
      <c r="J44" s="110"/>
      <c r="K44" s="95"/>
      <c r="N44" s="107"/>
    </row>
    <row r="45" spans="2:15" ht="24" customHeight="1" x14ac:dyDescent="0.3">
      <c r="B45" s="13"/>
      <c r="C45" s="438" t="str">
        <f>IF(F26="Réalisateur","* Prénom et nom du réalisateur","Prénom et nom du réalisateur")</f>
        <v>Prénom et nom du réalisateur</v>
      </c>
      <c r="D45" s="439"/>
      <c r="E45" s="440"/>
      <c r="F45" s="473" t="str">
        <f>IF(F26="","",IF(F27="","",IF(F26="Réalisateur",F27,"")))</f>
        <v/>
      </c>
      <c r="G45" s="474"/>
      <c r="H45" s="474"/>
      <c r="I45" s="474"/>
      <c r="J45" s="475"/>
      <c r="K45" s="95"/>
      <c r="M45" s="468"/>
      <c r="N45" s="468"/>
      <c r="O45" s="468"/>
    </row>
    <row r="46" spans="2:15" ht="24" customHeight="1" x14ac:dyDescent="0.3">
      <c r="B46" s="13"/>
      <c r="C46" s="438" t="str">
        <f>IF(F26="Réalisateur","* Téléphone du réalisateur","Téléphone du réalisateur")</f>
        <v>Téléphone du réalisateur</v>
      </c>
      <c r="D46" s="439"/>
      <c r="E46" s="440"/>
      <c r="F46" s="451"/>
      <c r="G46" s="452"/>
      <c r="H46" s="469" t="s">
        <v>133</v>
      </c>
      <c r="I46" s="469"/>
      <c r="J46" s="470"/>
      <c r="K46" s="95"/>
    </row>
    <row r="47" spans="2:15" ht="24" customHeight="1" x14ac:dyDescent="0.3">
      <c r="B47" s="13"/>
      <c r="C47" s="438" t="str">
        <f>IF(F26="Réalisateur","* Courriel du réalisateur","Courriel du réalisateur")</f>
        <v>Courriel du réalisateur</v>
      </c>
      <c r="D47" s="439"/>
      <c r="E47" s="440"/>
      <c r="F47" s="433"/>
      <c r="G47" s="434"/>
      <c r="H47" s="434"/>
      <c r="I47" s="434"/>
      <c r="J47" s="435"/>
      <c r="K47" s="95"/>
      <c r="M47" s="468"/>
      <c r="N47" s="468"/>
      <c r="O47" s="468"/>
    </row>
    <row r="48" spans="2:15" ht="25.95" customHeight="1" x14ac:dyDescent="0.3">
      <c r="B48" s="13"/>
      <c r="C48" s="445" t="str">
        <f>IF(F26&lt;&gt;"Réalisateur","",IF(AND(F47="",F45&lt;&gt;""),"L'adresse courriel du réalisateur est essentielle pour communiquer la décision",""))</f>
        <v/>
      </c>
      <c r="D48" s="446"/>
      <c r="E48" s="446"/>
      <c r="F48" s="469" t="s">
        <v>131</v>
      </c>
      <c r="G48" s="469"/>
      <c r="H48" s="469"/>
      <c r="I48" s="469"/>
      <c r="J48" s="470"/>
      <c r="K48" s="95"/>
      <c r="L48" s="1"/>
      <c r="M48" s="130"/>
    </row>
    <row r="49" spans="2:15" ht="10.050000000000001" customHeight="1" x14ac:dyDescent="0.25">
      <c r="B49" s="13"/>
      <c r="C49" s="131"/>
      <c r="D49" s="121"/>
      <c r="E49" s="132"/>
      <c r="F49" s="471"/>
      <c r="G49" s="471"/>
      <c r="H49" s="471"/>
      <c r="I49" s="471"/>
      <c r="J49" s="472"/>
      <c r="K49" s="95"/>
    </row>
    <row r="50" spans="2:15" ht="34.049999999999997" customHeight="1" x14ac:dyDescent="0.3">
      <c r="B50" s="13"/>
      <c r="C50" s="425" t="s">
        <v>260</v>
      </c>
      <c r="D50" s="424"/>
      <c r="E50" s="424"/>
      <c r="F50" s="424"/>
      <c r="G50" s="424"/>
      <c r="H50" s="424"/>
      <c r="I50" s="424"/>
      <c r="J50" s="424"/>
      <c r="K50" s="95"/>
    </row>
    <row r="51" spans="2:15" ht="10.050000000000001" customHeight="1" x14ac:dyDescent="0.3">
      <c r="B51" s="13"/>
      <c r="C51" s="108"/>
      <c r="D51" s="109"/>
      <c r="E51" s="109"/>
      <c r="F51" s="109"/>
      <c r="G51" s="109"/>
      <c r="H51" s="109"/>
      <c r="I51" s="109"/>
      <c r="J51" s="110"/>
      <c r="K51" s="95"/>
      <c r="N51" s="107"/>
    </row>
    <row r="52" spans="2:15" ht="24" customHeight="1" x14ac:dyDescent="0.3">
      <c r="B52" s="13"/>
      <c r="C52" s="126" t="s">
        <v>48</v>
      </c>
      <c r="D52" s="133"/>
      <c r="E52" s="133"/>
      <c r="F52" s="433"/>
      <c r="G52" s="434"/>
      <c r="H52" s="434"/>
      <c r="I52" s="434"/>
      <c r="J52" s="435"/>
      <c r="K52" s="95"/>
      <c r="M52" s="468"/>
      <c r="N52" s="468"/>
      <c r="O52" s="468"/>
    </row>
    <row r="53" spans="2:15" ht="24" customHeight="1" x14ac:dyDescent="0.3">
      <c r="B53" s="13"/>
      <c r="C53" s="126" t="s">
        <v>49</v>
      </c>
      <c r="D53" s="134"/>
      <c r="E53" s="134"/>
      <c r="F53" s="433"/>
      <c r="G53" s="434"/>
      <c r="H53" s="434"/>
      <c r="I53" s="434"/>
      <c r="J53" s="435"/>
      <c r="K53" s="95"/>
      <c r="M53" s="129"/>
      <c r="N53" s="129"/>
      <c r="O53" s="129"/>
    </row>
    <row r="54" spans="2:15" ht="24" customHeight="1" x14ac:dyDescent="0.3">
      <c r="B54" s="13"/>
      <c r="C54" s="436" t="s">
        <v>66</v>
      </c>
      <c r="D54" s="437"/>
      <c r="E54" s="437"/>
      <c r="F54" s="433"/>
      <c r="G54" s="434"/>
      <c r="H54" s="434"/>
      <c r="I54" s="434"/>
      <c r="J54" s="435"/>
      <c r="K54" s="95"/>
      <c r="M54" s="130"/>
    </row>
    <row r="55" spans="2:15" ht="24" customHeight="1" x14ac:dyDescent="0.3">
      <c r="B55" s="13"/>
      <c r="C55" s="436" t="s">
        <v>67</v>
      </c>
      <c r="D55" s="437"/>
      <c r="E55" s="437"/>
      <c r="F55" s="451"/>
      <c r="G55" s="452"/>
      <c r="H55" s="135"/>
      <c r="I55" s="135"/>
      <c r="J55" s="136"/>
      <c r="K55" s="95"/>
      <c r="N55" s="476"/>
    </row>
    <row r="56" spans="2:15" ht="24" customHeight="1" x14ac:dyDescent="0.3">
      <c r="B56" s="13"/>
      <c r="C56" s="436" t="s">
        <v>68</v>
      </c>
      <c r="D56" s="437"/>
      <c r="E56" s="437"/>
      <c r="F56" s="456"/>
      <c r="G56" s="434"/>
      <c r="H56" s="434"/>
      <c r="I56" s="434"/>
      <c r="J56" s="435"/>
      <c r="K56" s="95"/>
      <c r="N56" s="476"/>
    </row>
    <row r="57" spans="2:15" ht="22.5" customHeight="1" x14ac:dyDescent="0.3">
      <c r="B57" s="13"/>
      <c r="C57" s="447"/>
      <c r="D57" s="448"/>
      <c r="E57" s="448"/>
      <c r="F57" s="469" t="s">
        <v>132</v>
      </c>
      <c r="G57" s="469"/>
      <c r="H57" s="469"/>
      <c r="I57" s="469"/>
      <c r="J57" s="470"/>
      <c r="K57" s="95"/>
      <c r="L57" s="1"/>
      <c r="M57" s="130"/>
    </row>
    <row r="58" spans="2:15" ht="10.050000000000001" customHeight="1" x14ac:dyDescent="0.25">
      <c r="B58" s="13"/>
      <c r="C58" s="131"/>
      <c r="D58" s="121"/>
      <c r="E58" s="137"/>
      <c r="F58" s="471"/>
      <c r="G58" s="471"/>
      <c r="H58" s="471"/>
      <c r="I58" s="471"/>
      <c r="J58" s="472"/>
      <c r="K58" s="95"/>
    </row>
    <row r="59" spans="2:15" ht="28.05" customHeight="1" x14ac:dyDescent="0.3">
      <c r="B59" s="13"/>
      <c r="C59" s="424" t="s">
        <v>69</v>
      </c>
      <c r="D59" s="424"/>
      <c r="E59" s="424"/>
      <c r="F59" s="424"/>
      <c r="G59" s="424"/>
      <c r="H59" s="424"/>
      <c r="I59" s="424"/>
      <c r="J59" s="424"/>
      <c r="K59" s="95"/>
      <c r="M59" s="468"/>
      <c r="N59" s="468"/>
      <c r="O59" s="468"/>
    </row>
    <row r="60" spans="2:15" ht="10.050000000000001" customHeight="1" x14ac:dyDescent="0.3">
      <c r="B60" s="13"/>
      <c r="C60" s="138"/>
      <c r="D60" s="139"/>
      <c r="E60" s="139"/>
      <c r="F60" s="139"/>
      <c r="G60" s="139"/>
      <c r="H60" s="139"/>
      <c r="I60" s="139"/>
      <c r="J60" s="140"/>
      <c r="K60" s="95"/>
      <c r="M60" s="129"/>
      <c r="N60" s="129"/>
      <c r="O60" s="129"/>
    </row>
    <row r="61" spans="2:15" ht="24" customHeight="1" x14ac:dyDescent="0.3">
      <c r="B61" s="13"/>
      <c r="C61" s="436" t="s">
        <v>106</v>
      </c>
      <c r="D61" s="437"/>
      <c r="E61" s="437"/>
      <c r="F61" s="364"/>
      <c r="G61" s="398"/>
      <c r="H61" s="398"/>
      <c r="I61" s="398"/>
      <c r="J61" s="365"/>
      <c r="K61" s="95"/>
      <c r="M61" s="130"/>
    </row>
    <row r="62" spans="2:15" ht="31.05" customHeight="1" x14ac:dyDescent="0.25">
      <c r="B62" s="13"/>
      <c r="C62" s="436" t="s">
        <v>142</v>
      </c>
      <c r="D62" s="437"/>
      <c r="E62" s="437"/>
      <c r="F62" s="458"/>
      <c r="G62" s="442"/>
      <c r="H62" s="141"/>
      <c r="I62" s="142"/>
      <c r="J62" s="143"/>
      <c r="K62" s="95"/>
      <c r="M62" s="130"/>
    </row>
    <row r="63" spans="2:15" s="3" customFormat="1" ht="37.049999999999997" customHeight="1" x14ac:dyDescent="0.25">
      <c r="B63" s="15"/>
      <c r="C63" s="497" t="s">
        <v>239</v>
      </c>
      <c r="D63" s="437"/>
      <c r="E63" s="437"/>
      <c r="F63" s="56"/>
      <c r="G63" s="127"/>
      <c r="H63" s="127"/>
      <c r="I63" s="117"/>
      <c r="J63" s="119"/>
      <c r="K63" s="145"/>
      <c r="L63" s="146"/>
      <c r="M63" s="468"/>
      <c r="N63" s="468"/>
      <c r="O63" s="468"/>
    </row>
    <row r="64" spans="2:15" ht="24" customHeight="1" x14ac:dyDescent="0.3">
      <c r="B64" s="13"/>
      <c r="C64" s="436" t="s">
        <v>244</v>
      </c>
      <c r="D64" s="437"/>
      <c r="E64" s="437"/>
      <c r="F64" s="56"/>
      <c r="G64" s="147"/>
      <c r="H64" s="147"/>
      <c r="I64" s="147"/>
      <c r="J64" s="119"/>
      <c r="K64" s="95"/>
      <c r="M64" s="130"/>
    </row>
    <row r="65" spans="2:16" ht="10.050000000000001" customHeight="1" x14ac:dyDescent="0.3">
      <c r="B65" s="13"/>
      <c r="C65" s="111"/>
      <c r="D65" s="148"/>
      <c r="E65" s="149"/>
      <c r="F65" s="150"/>
      <c r="G65" s="147"/>
      <c r="H65" s="147"/>
      <c r="I65" s="147"/>
      <c r="J65" s="119"/>
      <c r="K65" s="95"/>
      <c r="M65" s="130"/>
    </row>
    <row r="66" spans="2:16" ht="24" customHeight="1" x14ac:dyDescent="0.3">
      <c r="B66" s="13"/>
      <c r="C66" s="436" t="s">
        <v>219</v>
      </c>
      <c r="D66" s="437"/>
      <c r="E66" s="437"/>
      <c r="F66" s="364"/>
      <c r="G66" s="398"/>
      <c r="H66" s="398"/>
      <c r="I66" s="398"/>
      <c r="J66" s="365"/>
      <c r="K66" s="95"/>
      <c r="M66" s="130"/>
    </row>
    <row r="67" spans="2:16" ht="24" customHeight="1" x14ac:dyDescent="0.3">
      <c r="B67" s="13"/>
      <c r="C67" s="436" t="s">
        <v>220</v>
      </c>
      <c r="D67" s="437"/>
      <c r="E67" s="437"/>
      <c r="F67" s="364"/>
      <c r="G67" s="398"/>
      <c r="H67" s="398"/>
      <c r="I67" s="398"/>
      <c r="J67" s="365"/>
      <c r="K67" s="95"/>
      <c r="M67" s="130"/>
    </row>
    <row r="68" spans="2:16" ht="10.050000000000001" customHeight="1" x14ac:dyDescent="0.3">
      <c r="B68" s="13"/>
      <c r="C68" s="151"/>
      <c r="D68" s="152"/>
      <c r="E68" s="147"/>
      <c r="F68" s="147"/>
      <c r="G68" s="153"/>
      <c r="H68" s="154"/>
      <c r="I68" s="147"/>
      <c r="J68" s="155"/>
      <c r="K68" s="95"/>
    </row>
    <row r="69" spans="2:16" ht="156.44999999999999" customHeight="1" x14ac:dyDescent="0.3">
      <c r="B69" s="13"/>
      <c r="C69" s="428" t="s">
        <v>195</v>
      </c>
      <c r="D69" s="429"/>
      <c r="E69" s="429"/>
      <c r="F69" s="430"/>
      <c r="G69" s="431"/>
      <c r="H69" s="431"/>
      <c r="I69" s="431"/>
      <c r="J69" s="432"/>
      <c r="K69" s="95"/>
      <c r="M69" s="156"/>
    </row>
    <row r="70" spans="2:16" ht="10.050000000000001" customHeight="1" x14ac:dyDescent="0.3">
      <c r="B70" s="13"/>
      <c r="C70" s="144"/>
      <c r="D70" s="157"/>
      <c r="E70" s="157"/>
      <c r="F70" s="157"/>
      <c r="G70" s="157"/>
      <c r="H70" s="157"/>
      <c r="I70" s="157"/>
      <c r="J70" s="158"/>
      <c r="K70" s="95"/>
      <c r="M70" s="156"/>
    </row>
    <row r="71" spans="2:16" ht="169.05" customHeight="1" x14ac:dyDescent="0.3">
      <c r="B71" s="13"/>
      <c r="C71" s="428" t="s">
        <v>124</v>
      </c>
      <c r="D71" s="429"/>
      <c r="E71" s="429"/>
      <c r="F71" s="430"/>
      <c r="G71" s="431"/>
      <c r="H71" s="431"/>
      <c r="I71" s="431"/>
      <c r="J71" s="432"/>
      <c r="K71" s="95"/>
      <c r="M71" s="156"/>
    </row>
    <row r="72" spans="2:16" ht="10.050000000000001" customHeight="1" x14ac:dyDescent="0.25">
      <c r="B72" s="13"/>
      <c r="C72" s="159"/>
      <c r="D72" s="121"/>
      <c r="E72" s="137"/>
      <c r="F72" s="137"/>
      <c r="G72" s="137"/>
      <c r="H72" s="137"/>
      <c r="I72" s="137"/>
      <c r="J72" s="160"/>
      <c r="K72" s="95"/>
      <c r="N72" s="156"/>
      <c r="O72" s="156"/>
      <c r="P72" s="161"/>
    </row>
    <row r="73" spans="2:16" ht="28.05" customHeight="1" x14ac:dyDescent="0.3">
      <c r="B73" s="13"/>
      <c r="C73" s="424" t="s">
        <v>42</v>
      </c>
      <c r="D73" s="424"/>
      <c r="E73" s="424"/>
      <c r="F73" s="424"/>
      <c r="G73" s="424"/>
      <c r="H73" s="424"/>
      <c r="I73" s="424"/>
      <c r="J73" s="424"/>
      <c r="K73" s="95"/>
    </row>
    <row r="74" spans="2:16" ht="10.050000000000001" customHeight="1" x14ac:dyDescent="0.3">
      <c r="B74" s="13"/>
      <c r="C74" s="138"/>
      <c r="D74" s="139"/>
      <c r="E74" s="139"/>
      <c r="F74" s="139"/>
      <c r="G74" s="139"/>
      <c r="H74" s="139"/>
      <c r="I74" s="139"/>
      <c r="J74" s="140"/>
      <c r="K74" s="95"/>
      <c r="M74" s="129"/>
      <c r="N74" s="129"/>
      <c r="O74" s="129"/>
    </row>
    <row r="75" spans="2:16" ht="38.549999999999997" customHeight="1" x14ac:dyDescent="0.3">
      <c r="B75" s="13"/>
      <c r="C75" s="449" t="s">
        <v>240</v>
      </c>
      <c r="D75" s="450"/>
      <c r="E75" s="450"/>
      <c r="F75" s="56"/>
      <c r="G75" s="117"/>
      <c r="H75" s="117"/>
      <c r="I75" s="117"/>
      <c r="J75" s="119"/>
      <c r="K75" s="95"/>
    </row>
    <row r="76" spans="2:16" ht="10.050000000000001" customHeight="1" x14ac:dyDescent="0.3">
      <c r="B76" s="13"/>
      <c r="C76" s="144"/>
      <c r="D76" s="157"/>
      <c r="E76" s="157"/>
      <c r="F76" s="163"/>
      <c r="G76" s="163"/>
      <c r="H76" s="163"/>
      <c r="I76" s="163"/>
      <c r="J76" s="164"/>
      <c r="K76" s="95"/>
    </row>
    <row r="77" spans="2:16" ht="24" customHeight="1" x14ac:dyDescent="0.3">
      <c r="B77" s="13"/>
      <c r="C77" s="453" t="s">
        <v>136</v>
      </c>
      <c r="D77" s="454"/>
      <c r="E77" s="455"/>
      <c r="F77" s="364"/>
      <c r="G77" s="398"/>
      <c r="H77" s="398"/>
      <c r="I77" s="398"/>
      <c r="J77" s="365"/>
      <c r="K77" s="95"/>
    </row>
    <row r="78" spans="2:16" ht="24" customHeight="1" x14ac:dyDescent="0.3">
      <c r="B78" s="13"/>
      <c r="C78" s="453"/>
      <c r="D78" s="454"/>
      <c r="E78" s="455"/>
      <c r="F78" s="364"/>
      <c r="G78" s="398"/>
      <c r="H78" s="398"/>
      <c r="I78" s="398"/>
      <c r="J78" s="365"/>
      <c r="K78" s="95"/>
    </row>
    <row r="79" spans="2:16" ht="24" customHeight="1" x14ac:dyDescent="0.25">
      <c r="B79" s="13"/>
      <c r="C79" s="165"/>
      <c r="D79" s="148"/>
      <c r="E79" s="149"/>
      <c r="F79" s="364"/>
      <c r="G79" s="398"/>
      <c r="H79" s="398"/>
      <c r="I79" s="398"/>
      <c r="J79" s="365"/>
      <c r="K79" s="95"/>
    </row>
    <row r="80" spans="2:16" ht="24" customHeight="1" x14ac:dyDescent="0.25">
      <c r="B80" s="13"/>
      <c r="C80" s="165"/>
      <c r="D80" s="148"/>
      <c r="E80" s="149"/>
      <c r="F80" s="364"/>
      <c r="G80" s="398"/>
      <c r="H80" s="398"/>
      <c r="I80" s="398"/>
      <c r="J80" s="365"/>
      <c r="K80" s="95"/>
    </row>
    <row r="81" spans="2:15" ht="24" customHeight="1" x14ac:dyDescent="0.3">
      <c r="B81" s="13"/>
      <c r="C81" s="166"/>
      <c r="D81" s="148"/>
      <c r="E81" s="149"/>
      <c r="F81" s="364"/>
      <c r="G81" s="398"/>
      <c r="H81" s="398"/>
      <c r="I81" s="398"/>
      <c r="J81" s="365"/>
      <c r="K81" s="95"/>
    </row>
    <row r="82" spans="2:15" ht="10.050000000000001" customHeight="1" x14ac:dyDescent="0.3">
      <c r="B82" s="13"/>
      <c r="C82" s="167"/>
      <c r="D82" s="168"/>
      <c r="E82" s="137"/>
      <c r="F82" s="137"/>
      <c r="G82" s="137"/>
      <c r="H82" s="137"/>
      <c r="I82" s="137"/>
      <c r="J82" s="160"/>
      <c r="K82" s="95"/>
    </row>
    <row r="83" spans="2:15" ht="28.05" customHeight="1" x14ac:dyDescent="0.3">
      <c r="B83" s="13"/>
      <c r="C83" s="424" t="s">
        <v>43</v>
      </c>
      <c r="D83" s="424"/>
      <c r="E83" s="424"/>
      <c r="F83" s="424"/>
      <c r="G83" s="424"/>
      <c r="H83" s="424"/>
      <c r="I83" s="424"/>
      <c r="J83" s="424"/>
      <c r="K83" s="95"/>
    </row>
    <row r="84" spans="2:15" ht="10.050000000000001" customHeight="1" x14ac:dyDescent="0.3">
      <c r="B84" s="13"/>
      <c r="C84" s="138"/>
      <c r="D84" s="139"/>
      <c r="E84" s="139"/>
      <c r="F84" s="139"/>
      <c r="G84" s="139"/>
      <c r="H84" s="139"/>
      <c r="I84" s="139"/>
      <c r="J84" s="140"/>
      <c r="K84" s="95"/>
      <c r="M84" s="129"/>
      <c r="N84" s="129"/>
      <c r="O84" s="129"/>
    </row>
    <row r="85" spans="2:15" ht="36" customHeight="1" x14ac:dyDescent="0.3">
      <c r="B85" s="13"/>
      <c r="C85" s="449" t="s">
        <v>241</v>
      </c>
      <c r="D85" s="450"/>
      <c r="E85" s="450"/>
      <c r="F85" s="57"/>
      <c r="G85" s="117"/>
      <c r="H85" s="117"/>
      <c r="I85" s="117"/>
      <c r="J85" s="119"/>
      <c r="K85" s="95"/>
    </row>
    <row r="86" spans="2:15" ht="38.549999999999997" customHeight="1" x14ac:dyDescent="0.3">
      <c r="B86" s="13"/>
      <c r="C86" s="449" t="s">
        <v>137</v>
      </c>
      <c r="D86" s="450"/>
      <c r="E86" s="450"/>
      <c r="F86" s="364"/>
      <c r="G86" s="398"/>
      <c r="H86" s="398"/>
      <c r="I86" s="398"/>
      <c r="J86" s="365"/>
      <c r="K86" s="95"/>
    </row>
    <row r="87" spans="2:15" ht="10.050000000000001" customHeight="1" x14ac:dyDescent="0.25">
      <c r="B87" s="13"/>
      <c r="C87" s="131"/>
      <c r="D87" s="121"/>
      <c r="E87" s="137"/>
      <c r="F87" s="137"/>
      <c r="G87" s="137"/>
      <c r="H87" s="137"/>
      <c r="I87" s="137"/>
      <c r="J87" s="160"/>
      <c r="K87" s="95"/>
    </row>
    <row r="88" spans="2:15" ht="28.05" customHeight="1" x14ac:dyDescent="0.3">
      <c r="B88" s="13"/>
      <c r="C88" s="424" t="s">
        <v>44</v>
      </c>
      <c r="D88" s="424"/>
      <c r="E88" s="424"/>
      <c r="F88" s="424"/>
      <c r="G88" s="424"/>
      <c r="H88" s="424"/>
      <c r="I88" s="424"/>
      <c r="J88" s="424"/>
      <c r="K88" s="95"/>
    </row>
    <row r="89" spans="2:15" ht="10.050000000000001" customHeight="1" x14ac:dyDescent="0.3">
      <c r="B89" s="13"/>
      <c r="C89" s="138"/>
      <c r="D89" s="139"/>
      <c r="E89" s="139"/>
      <c r="F89" s="139"/>
      <c r="G89" s="139"/>
      <c r="H89" s="139"/>
      <c r="I89" s="139"/>
      <c r="J89" s="140"/>
      <c r="K89" s="95"/>
      <c r="M89" s="129"/>
      <c r="N89" s="129"/>
      <c r="O89" s="129"/>
    </row>
    <row r="90" spans="2:15" ht="24" customHeight="1" x14ac:dyDescent="0.3">
      <c r="B90" s="13"/>
      <c r="C90" s="449" t="s">
        <v>242</v>
      </c>
      <c r="D90" s="450"/>
      <c r="E90" s="450"/>
      <c r="F90" s="56"/>
      <c r="G90" s="481" t="str">
        <f>IF(F90="Oui","* Préciser le type de coproduction","")</f>
        <v/>
      </c>
      <c r="H90" s="482"/>
      <c r="I90" s="483"/>
      <c r="J90" s="484"/>
      <c r="K90" s="95"/>
    </row>
    <row r="91" spans="2:15" ht="10.050000000000001" customHeight="1" x14ac:dyDescent="0.3">
      <c r="B91" s="13"/>
      <c r="C91" s="162"/>
      <c r="D91" s="169"/>
      <c r="E91" s="16"/>
      <c r="F91" s="16"/>
      <c r="G91" s="16"/>
      <c r="H91" s="16"/>
      <c r="I91" s="147"/>
      <c r="J91" s="155"/>
      <c r="K91" s="95"/>
    </row>
    <row r="92" spans="2:15" ht="44.1" customHeight="1" x14ac:dyDescent="0.3">
      <c r="B92" s="13"/>
      <c r="C92" s="453" t="s">
        <v>221</v>
      </c>
      <c r="D92" s="454"/>
      <c r="E92" s="455"/>
      <c r="F92" s="17" t="s">
        <v>72</v>
      </c>
      <c r="G92" s="17" t="s">
        <v>73</v>
      </c>
      <c r="H92" s="17" t="s">
        <v>50</v>
      </c>
      <c r="I92" s="426" t="s">
        <v>119</v>
      </c>
      <c r="J92" s="427"/>
      <c r="K92" s="95"/>
    </row>
    <row r="93" spans="2:15" ht="17.100000000000001" customHeight="1" x14ac:dyDescent="0.3">
      <c r="B93" s="13"/>
      <c r="C93" s="453"/>
      <c r="D93" s="454"/>
      <c r="E93" s="455"/>
      <c r="F93" s="81" t="s">
        <v>74</v>
      </c>
      <c r="G93" s="81" t="s">
        <v>75</v>
      </c>
      <c r="H93" s="58"/>
      <c r="I93" s="422"/>
      <c r="J93" s="423"/>
      <c r="K93" s="95"/>
    </row>
    <row r="94" spans="2:15" ht="17.100000000000001" customHeight="1" x14ac:dyDescent="0.3">
      <c r="B94" s="13"/>
      <c r="C94" s="453"/>
      <c r="D94" s="454"/>
      <c r="E94" s="455"/>
      <c r="F94" s="59"/>
      <c r="G94" s="59"/>
      <c r="H94" s="58"/>
      <c r="I94" s="422"/>
      <c r="J94" s="423"/>
      <c r="K94" s="95"/>
    </row>
    <row r="95" spans="2:15" ht="17.100000000000001" customHeight="1" x14ac:dyDescent="0.3">
      <c r="B95" s="13"/>
      <c r="C95" s="453"/>
      <c r="D95" s="454"/>
      <c r="E95" s="455"/>
      <c r="F95" s="59"/>
      <c r="G95" s="59"/>
      <c r="H95" s="58"/>
      <c r="I95" s="422"/>
      <c r="J95" s="423"/>
      <c r="K95" s="95"/>
    </row>
    <row r="96" spans="2:15" ht="17.100000000000001" customHeight="1" x14ac:dyDescent="0.3">
      <c r="B96" s="13"/>
      <c r="C96" s="453"/>
      <c r="D96" s="454"/>
      <c r="E96" s="455"/>
      <c r="F96" s="59"/>
      <c r="G96" s="59"/>
      <c r="H96" s="58"/>
      <c r="I96" s="422"/>
      <c r="J96" s="423"/>
      <c r="K96" s="95"/>
    </row>
    <row r="97" spans="2:15" ht="10.050000000000001" customHeight="1" x14ac:dyDescent="0.25">
      <c r="B97" s="13"/>
      <c r="C97" s="167"/>
      <c r="D97" s="121"/>
      <c r="E97" s="60"/>
      <c r="F97" s="60"/>
      <c r="G97" s="123"/>
      <c r="H97" s="123"/>
      <c r="I97" s="123"/>
      <c r="J97" s="124"/>
      <c r="K97" s="95"/>
    </row>
    <row r="98" spans="2:15" ht="28.05" customHeight="1" x14ac:dyDescent="0.3">
      <c r="B98" s="13"/>
      <c r="C98" s="424" t="s">
        <v>45</v>
      </c>
      <c r="D98" s="424"/>
      <c r="E98" s="424"/>
      <c r="F98" s="424"/>
      <c r="G98" s="424"/>
      <c r="H98" s="424"/>
      <c r="I98" s="424"/>
      <c r="J98" s="424"/>
      <c r="K98" s="95"/>
    </row>
    <row r="99" spans="2:15" ht="10.050000000000001" customHeight="1" x14ac:dyDescent="0.3">
      <c r="B99" s="13"/>
      <c r="C99" s="138"/>
      <c r="D99" s="139"/>
      <c r="E99" s="139"/>
      <c r="F99" s="139"/>
      <c r="G99" s="139"/>
      <c r="H99" s="139"/>
      <c r="I99" s="139"/>
      <c r="J99" s="140"/>
      <c r="K99" s="95"/>
      <c r="M99" s="129"/>
      <c r="N99" s="129"/>
      <c r="O99" s="129"/>
    </row>
    <row r="100" spans="2:15" ht="40.049999999999997" customHeight="1" x14ac:dyDescent="0.3">
      <c r="B100" s="13"/>
      <c r="C100" s="449" t="s">
        <v>243</v>
      </c>
      <c r="D100" s="450"/>
      <c r="E100" s="450"/>
      <c r="F100" s="56"/>
      <c r="G100" s="117"/>
      <c r="H100" s="117"/>
      <c r="I100" s="117"/>
      <c r="J100" s="119"/>
      <c r="K100" s="95"/>
      <c r="M100" s="170"/>
    </row>
    <row r="101" spans="2:15" ht="10.050000000000001" customHeight="1" x14ac:dyDescent="0.25">
      <c r="B101" s="13"/>
      <c r="C101" s="167"/>
      <c r="D101" s="171"/>
      <c r="E101" s="121"/>
      <c r="F101" s="121"/>
      <c r="G101" s="137"/>
      <c r="H101" s="137"/>
      <c r="I101" s="137"/>
      <c r="J101" s="160"/>
      <c r="K101" s="95"/>
      <c r="M101" s="170"/>
    </row>
    <row r="102" spans="2:15" ht="10.050000000000001" customHeight="1" thickBot="1" x14ac:dyDescent="0.35">
      <c r="B102" s="98"/>
      <c r="C102" s="172"/>
      <c r="D102" s="173"/>
      <c r="E102" s="174"/>
      <c r="F102" s="174"/>
      <c r="G102" s="99"/>
      <c r="H102" s="99"/>
      <c r="I102" s="99"/>
      <c r="J102" s="99"/>
      <c r="K102" s="101"/>
    </row>
    <row r="103" spans="2:15" ht="13.95" customHeight="1" thickBot="1" x14ac:dyDescent="0.35">
      <c r="C103" s="175"/>
      <c r="D103" s="176"/>
      <c r="E103" s="177"/>
      <c r="F103" s="177"/>
    </row>
    <row r="104" spans="2:15" ht="10.050000000000001" customHeight="1" x14ac:dyDescent="0.3">
      <c r="B104" s="91"/>
      <c r="C104" s="104"/>
      <c r="D104" s="178"/>
      <c r="E104" s="104"/>
      <c r="F104" s="104"/>
      <c r="G104" s="92"/>
      <c r="H104" s="92"/>
      <c r="I104" s="92"/>
      <c r="J104" s="92"/>
      <c r="K104" s="94"/>
    </row>
    <row r="105" spans="2:15" ht="26.1" customHeight="1" x14ac:dyDescent="0.3">
      <c r="B105" s="13"/>
      <c r="C105" s="412" t="s">
        <v>180</v>
      </c>
      <c r="D105" s="412"/>
      <c r="E105" s="412"/>
      <c r="F105" s="412"/>
      <c r="G105" s="412"/>
      <c r="H105" s="412"/>
      <c r="I105" s="412"/>
      <c r="J105" s="412"/>
      <c r="K105" s="95"/>
    </row>
    <row r="106" spans="2:15" ht="11.1" customHeight="1" x14ac:dyDescent="0.3">
      <c r="B106" s="13"/>
      <c r="C106" s="179"/>
      <c r="D106" s="176"/>
      <c r="E106" s="177"/>
      <c r="F106" s="177"/>
      <c r="K106" s="95"/>
    </row>
    <row r="107" spans="2:15" ht="21" customHeight="1" x14ac:dyDescent="0.3">
      <c r="B107" s="13"/>
      <c r="C107" s="461" t="s">
        <v>177</v>
      </c>
      <c r="D107" s="462"/>
      <c r="E107" s="462"/>
      <c r="F107" s="462"/>
      <c r="G107" s="462"/>
      <c r="H107" s="462"/>
      <c r="I107" s="462"/>
      <c r="J107" s="463"/>
      <c r="K107" s="95"/>
    </row>
    <row r="108" spans="2:15" ht="11.1" customHeight="1" x14ac:dyDescent="0.3">
      <c r="B108" s="13"/>
      <c r="C108" s="179"/>
      <c r="D108" s="176"/>
      <c r="E108" s="177"/>
      <c r="F108" s="177"/>
      <c r="K108" s="95"/>
    </row>
    <row r="109" spans="2:15" ht="60" customHeight="1" x14ac:dyDescent="0.3">
      <c r="B109" s="13"/>
      <c r="C109" s="368" t="s">
        <v>361</v>
      </c>
      <c r="D109" s="369"/>
      <c r="E109" s="369"/>
      <c r="F109" s="369"/>
      <c r="G109" s="369"/>
      <c r="H109" s="369"/>
      <c r="I109" s="369"/>
      <c r="J109" s="370"/>
      <c r="K109" s="95"/>
    </row>
    <row r="110" spans="2:15" ht="36" customHeight="1" x14ac:dyDescent="0.3">
      <c r="B110" s="13"/>
      <c r="C110" s="371" t="s">
        <v>362</v>
      </c>
      <c r="D110" s="372"/>
      <c r="E110" s="372"/>
      <c r="F110" s="372"/>
      <c r="G110" s="372"/>
      <c r="H110" s="372"/>
      <c r="I110" s="372"/>
      <c r="J110" s="373"/>
      <c r="K110" s="95"/>
    </row>
    <row r="111" spans="2:15" ht="10.050000000000001" customHeight="1" x14ac:dyDescent="0.3">
      <c r="B111" s="13"/>
      <c r="C111" s="179"/>
      <c r="D111" s="176"/>
      <c r="E111" s="177"/>
      <c r="F111" s="177"/>
      <c r="K111" s="95"/>
    </row>
    <row r="112" spans="2:15" ht="10.050000000000001" customHeight="1" x14ac:dyDescent="0.3">
      <c r="B112" s="13"/>
      <c r="C112" s="138"/>
      <c r="D112" s="139"/>
      <c r="E112" s="139"/>
      <c r="F112" s="139"/>
      <c r="G112" s="139"/>
      <c r="H112" s="139"/>
      <c r="I112" s="139"/>
      <c r="J112" s="140"/>
      <c r="K112" s="95"/>
      <c r="M112" s="129"/>
      <c r="N112" s="129"/>
      <c r="O112" s="129"/>
    </row>
    <row r="113" spans="2:15" ht="27.45" customHeight="1" x14ac:dyDescent="0.3">
      <c r="B113" s="13"/>
      <c r="C113" s="436" t="s">
        <v>360</v>
      </c>
      <c r="D113" s="437"/>
      <c r="E113" s="437"/>
      <c r="F113" s="364"/>
      <c r="G113" s="398"/>
      <c r="H113" s="398"/>
      <c r="I113" s="398"/>
      <c r="J113" s="365"/>
      <c r="K113" s="95"/>
      <c r="M113" s="128"/>
      <c r="N113" s="129"/>
      <c r="O113" s="129"/>
    </row>
    <row r="114" spans="2:15" ht="27.45" customHeight="1" x14ac:dyDescent="0.3">
      <c r="B114" s="13"/>
      <c r="C114" s="504"/>
      <c r="D114" s="505"/>
      <c r="E114" s="505"/>
      <c r="F114" s="485" t="str">
        <f>IF(F113="","",VLOOKUP(F113,Paramètres!M:N,2,FALSE))</f>
        <v/>
      </c>
      <c r="G114" s="485"/>
      <c r="H114" s="485"/>
      <c r="I114" s="485"/>
      <c r="J114" s="486"/>
      <c r="K114" s="95"/>
      <c r="M114" s="129"/>
      <c r="O114" s="129"/>
    </row>
    <row r="115" spans="2:15" ht="28.05" customHeight="1" x14ac:dyDescent="0.3">
      <c r="B115" s="13"/>
      <c r="C115" s="449" t="s">
        <v>222</v>
      </c>
      <c r="D115" s="450"/>
      <c r="E115" s="450"/>
      <c r="F115" s="64"/>
      <c r="G115" s="498" t="str">
        <f>IF(F115="","",IF(F115-N115&lt;14,"Malheureusement, votre demande étant soumise hors du délai de 14 jours avant le début des activités, elle n'est donc pas admissible",""))</f>
        <v/>
      </c>
      <c r="H115" s="499"/>
      <c r="I115" s="499"/>
      <c r="J115" s="500"/>
      <c r="K115" s="95"/>
      <c r="M115" s="180"/>
      <c r="N115" s="181">
        <f ca="1">TODAY()</f>
        <v>45349</v>
      </c>
    </row>
    <row r="116" spans="2:15" ht="28.05" customHeight="1" x14ac:dyDescent="0.3">
      <c r="B116" s="13"/>
      <c r="C116" s="449" t="s">
        <v>223</v>
      </c>
      <c r="D116" s="450"/>
      <c r="E116" s="450"/>
      <c r="F116" s="64"/>
      <c r="G116" s="459" t="str">
        <f>IF(F116="","",IF(G115="Malheureusement, votre demande étant soumise hors du délai de 14 jours avant le début des activités, elle n'est donc pas admissible","","Le rapport final doit être remis au plus tard le"))</f>
        <v/>
      </c>
      <c r="H116" s="460"/>
      <c r="I116" s="460"/>
      <c r="J116" s="183" t="str">
        <f>IF(F116="","",IF(G116="","",TEXT(N116,"j mmmm aaaa")))</f>
        <v/>
      </c>
      <c r="K116" s="95"/>
      <c r="M116" s="180"/>
      <c r="N116" s="181">
        <f>+F116+90</f>
        <v>90</v>
      </c>
    </row>
    <row r="117" spans="2:15" ht="10.050000000000001" customHeight="1" x14ac:dyDescent="0.3">
      <c r="B117" s="13"/>
      <c r="C117" s="184"/>
      <c r="D117" s="185"/>
      <c r="E117" s="137"/>
      <c r="F117" s="137"/>
      <c r="G117" s="137"/>
      <c r="H117" s="137"/>
      <c r="I117" s="137"/>
      <c r="J117" s="160"/>
      <c r="K117" s="95"/>
      <c r="M117" s="186"/>
    </row>
    <row r="118" spans="2:15" ht="10.050000000000001" customHeight="1" x14ac:dyDescent="0.3">
      <c r="B118" s="13"/>
      <c r="C118" s="187"/>
      <c r="D118" s="188"/>
      <c r="E118" s="96"/>
      <c r="F118" s="96"/>
      <c r="G118" s="96"/>
      <c r="H118" s="96"/>
      <c r="I118" s="96"/>
      <c r="J118" s="96"/>
      <c r="K118" s="95"/>
    </row>
    <row r="119" spans="2:15" ht="10.050000000000001" customHeight="1" x14ac:dyDescent="0.3">
      <c r="B119" s="13"/>
      <c r="C119" s="138"/>
      <c r="D119" s="139"/>
      <c r="E119" s="139"/>
      <c r="F119" s="139"/>
      <c r="G119" s="139"/>
      <c r="H119" s="139"/>
      <c r="I119" s="139"/>
      <c r="J119" s="140"/>
      <c r="K119" s="95"/>
      <c r="M119" s="129"/>
      <c r="N119" s="129"/>
      <c r="O119" s="129"/>
    </row>
    <row r="120" spans="2:15" ht="24" customHeight="1" x14ac:dyDescent="0.3">
      <c r="B120" s="13"/>
      <c r="C120" s="436" t="s">
        <v>358</v>
      </c>
      <c r="D120" s="437"/>
      <c r="E120" s="437"/>
      <c r="F120" s="364"/>
      <c r="G120" s="398"/>
      <c r="H120" s="398"/>
      <c r="I120" s="398"/>
      <c r="J120" s="365"/>
      <c r="K120" s="95"/>
      <c r="M120" s="189"/>
    </row>
    <row r="121" spans="2:15" ht="24" customHeight="1" x14ac:dyDescent="0.3">
      <c r="B121" s="13"/>
      <c r="C121" s="436" t="s">
        <v>228</v>
      </c>
      <c r="D121" s="437"/>
      <c r="E121" s="437"/>
      <c r="F121" s="57"/>
      <c r="G121" s="190"/>
      <c r="H121" s="117"/>
      <c r="I121" s="117"/>
      <c r="J121" s="119"/>
      <c r="K121" s="95"/>
    </row>
    <row r="122" spans="2:15" ht="24" customHeight="1" x14ac:dyDescent="0.3">
      <c r="B122" s="13"/>
      <c r="C122" s="436" t="s">
        <v>107</v>
      </c>
      <c r="D122" s="437"/>
      <c r="E122" s="437"/>
      <c r="F122" s="441"/>
      <c r="G122" s="442"/>
      <c r="H122" s="191" t="str">
        <f>IF(F122="Autre","Préciser svp :","")</f>
        <v/>
      </c>
      <c r="I122" s="443"/>
      <c r="J122" s="444"/>
      <c r="K122" s="95"/>
    </row>
    <row r="123" spans="2:15" ht="10.050000000000001" customHeight="1" x14ac:dyDescent="0.3">
      <c r="B123" s="13"/>
      <c r="C123" s="193"/>
      <c r="D123" s="185"/>
      <c r="E123" s="137"/>
      <c r="F123" s="137"/>
      <c r="G123" s="194"/>
      <c r="H123" s="137"/>
      <c r="I123" s="137"/>
      <c r="J123" s="160"/>
      <c r="K123" s="95"/>
    </row>
    <row r="124" spans="2:15" ht="10.050000000000001" customHeight="1" thickBot="1" x14ac:dyDescent="0.3">
      <c r="B124" s="98"/>
      <c r="C124" s="195"/>
      <c r="D124" s="195"/>
      <c r="E124" s="196"/>
      <c r="F124" s="196"/>
      <c r="G124" s="196"/>
      <c r="H124" s="196"/>
      <c r="I124" s="196"/>
      <c r="J124" s="196"/>
      <c r="K124" s="101"/>
    </row>
    <row r="125" spans="2:15" ht="13.95" customHeight="1" thickBot="1" x14ac:dyDescent="0.3">
      <c r="C125" s="197"/>
      <c r="D125" s="197"/>
      <c r="E125" s="96"/>
      <c r="F125" s="96"/>
      <c r="G125" s="96"/>
      <c r="H125" s="96"/>
      <c r="I125" s="96"/>
      <c r="J125" s="96"/>
    </row>
    <row r="126" spans="2:15" ht="10.050000000000001" customHeight="1" x14ac:dyDescent="0.3">
      <c r="B126" s="91"/>
      <c r="C126" s="198"/>
      <c r="D126" s="178"/>
      <c r="E126" s="104"/>
      <c r="F126" s="104"/>
      <c r="G126" s="92"/>
      <c r="H126" s="92"/>
      <c r="I126" s="92"/>
      <c r="J126" s="92"/>
      <c r="K126" s="94"/>
    </row>
    <row r="127" spans="2:15" ht="26.1" customHeight="1" x14ac:dyDescent="0.3">
      <c r="B127" s="13"/>
      <c r="C127" s="412" t="s">
        <v>181</v>
      </c>
      <c r="D127" s="412"/>
      <c r="E127" s="412"/>
      <c r="F127" s="412"/>
      <c r="G127" s="412"/>
      <c r="H127" s="412"/>
      <c r="I127" s="412"/>
      <c r="J127" s="412"/>
      <c r="K127" s="95"/>
      <c r="N127" s="199"/>
    </row>
    <row r="128" spans="2:15" ht="10.050000000000001" customHeight="1" x14ac:dyDescent="0.3">
      <c r="B128" s="13"/>
      <c r="C128" s="2"/>
      <c r="D128" s="200"/>
      <c r="E128" s="2"/>
      <c r="F128" s="2"/>
      <c r="G128" s="2"/>
      <c r="H128" s="2"/>
      <c r="I128" s="2"/>
      <c r="K128" s="14"/>
      <c r="L128" s="1"/>
      <c r="M128"/>
      <c r="N128"/>
    </row>
    <row r="129" spans="2:14" ht="30.45" customHeight="1" x14ac:dyDescent="0.3">
      <c r="B129" s="13"/>
      <c r="C129" s="478" t="s">
        <v>363</v>
      </c>
      <c r="D129" s="479"/>
      <c r="E129" s="479"/>
      <c r="F129" s="479"/>
      <c r="G129" s="479"/>
      <c r="H129" s="479"/>
      <c r="I129" s="479"/>
      <c r="J129" s="480"/>
      <c r="K129" s="14"/>
    </row>
    <row r="130" spans="2:14" ht="10.050000000000001" customHeight="1" x14ac:dyDescent="0.3">
      <c r="B130" s="13"/>
      <c r="D130" s="83"/>
      <c r="K130" s="14"/>
      <c r="L130" s="1"/>
    </row>
    <row r="131" spans="2:14" ht="19.95" customHeight="1" x14ac:dyDescent="0.3">
      <c r="B131" s="13"/>
      <c r="D131" s="83"/>
      <c r="G131" s="379" t="s">
        <v>197</v>
      </c>
      <c r="H131" s="379"/>
      <c r="K131" s="14"/>
      <c r="L131" s="1"/>
    </row>
    <row r="132" spans="2:14" ht="60" customHeight="1" x14ac:dyDescent="0.3">
      <c r="B132" s="13"/>
      <c r="C132" s="464"/>
      <c r="D132" s="465"/>
      <c r="E132" s="201" t="s">
        <v>128</v>
      </c>
      <c r="F132" s="202" t="s">
        <v>376</v>
      </c>
      <c r="G132" s="203" t="s">
        <v>196</v>
      </c>
      <c r="H132" s="203" t="s">
        <v>198</v>
      </c>
      <c r="I132" s="494" t="s">
        <v>199</v>
      </c>
      <c r="J132" s="495"/>
      <c r="K132" s="14"/>
      <c r="L132" s="1"/>
    </row>
    <row r="133" spans="2:14" ht="25.05" customHeight="1" x14ac:dyDescent="0.3">
      <c r="B133" s="13"/>
      <c r="C133" s="376" t="s">
        <v>14</v>
      </c>
      <c r="D133" s="377"/>
      <c r="E133" s="377"/>
      <c r="F133" s="377"/>
      <c r="G133" s="377"/>
      <c r="H133" s="377"/>
      <c r="I133" s="377"/>
      <c r="J133" s="378"/>
      <c r="K133" s="14"/>
      <c r="L133" s="1"/>
    </row>
    <row r="134" spans="2:14" ht="18" customHeight="1" x14ac:dyDescent="0.3">
      <c r="B134" s="13"/>
      <c r="C134" s="362" t="s">
        <v>8</v>
      </c>
      <c r="D134" s="363"/>
      <c r="E134" s="50"/>
      <c r="F134" s="48"/>
      <c r="G134" s="204" t="str">
        <f t="shared" ref="G134:G140" si="0">IF(F134="","",E134-F134)</f>
        <v/>
      </c>
      <c r="H134" s="204"/>
      <c r="I134" s="364"/>
      <c r="J134" s="365"/>
      <c r="K134" s="14"/>
      <c r="L134" s="1"/>
      <c r="M134" s="1"/>
    </row>
    <row r="135" spans="2:14" ht="18" customHeight="1" x14ac:dyDescent="0.3">
      <c r="B135" s="13"/>
      <c r="C135" s="362" t="s">
        <v>11</v>
      </c>
      <c r="D135" s="363"/>
      <c r="E135" s="50"/>
      <c r="F135" s="48"/>
      <c r="G135" s="204" t="str">
        <f t="shared" si="0"/>
        <v/>
      </c>
      <c r="H135" s="204"/>
      <c r="I135" s="364"/>
      <c r="J135" s="365"/>
      <c r="K135" s="14"/>
      <c r="L135" s="1"/>
      <c r="M135" s="53"/>
      <c r="N135" s="49"/>
    </row>
    <row r="136" spans="2:14" ht="18" customHeight="1" x14ac:dyDescent="0.3">
      <c r="B136" s="13"/>
      <c r="C136" s="362" t="s">
        <v>47</v>
      </c>
      <c r="D136" s="363"/>
      <c r="E136" s="50"/>
      <c r="F136" s="48"/>
      <c r="G136" s="204" t="str">
        <f t="shared" si="0"/>
        <v/>
      </c>
      <c r="H136" s="204"/>
      <c r="I136" s="364"/>
      <c r="J136" s="365"/>
      <c r="K136" s="14"/>
      <c r="L136" s="1"/>
      <c r="M136" s="53"/>
      <c r="N136" s="49"/>
    </row>
    <row r="137" spans="2:14" ht="18" customHeight="1" x14ac:dyDescent="0.3">
      <c r="B137" s="13"/>
      <c r="C137" s="362" t="s">
        <v>112</v>
      </c>
      <c r="D137" s="363"/>
      <c r="E137" s="50"/>
      <c r="F137" s="48"/>
      <c r="G137" s="204" t="str">
        <f t="shared" si="0"/>
        <v/>
      </c>
      <c r="H137" s="204"/>
      <c r="I137" s="364"/>
      <c r="J137" s="365"/>
      <c r="K137" s="14"/>
      <c r="L137" s="1"/>
      <c r="M137" s="53"/>
      <c r="N137" s="49"/>
    </row>
    <row r="138" spans="2:14" ht="18" customHeight="1" x14ac:dyDescent="0.3">
      <c r="B138" s="13"/>
      <c r="C138" s="362" t="s">
        <v>113</v>
      </c>
      <c r="D138" s="363"/>
      <c r="E138" s="50"/>
      <c r="F138" s="48"/>
      <c r="G138" s="204" t="str">
        <f t="shared" si="0"/>
        <v/>
      </c>
      <c r="H138" s="204"/>
      <c r="I138" s="364"/>
      <c r="J138" s="365"/>
      <c r="K138" s="14"/>
      <c r="L138" s="1"/>
      <c r="M138" s="53"/>
      <c r="N138" s="49"/>
    </row>
    <row r="139" spans="2:14" ht="18" customHeight="1" x14ac:dyDescent="0.3">
      <c r="B139" s="13"/>
      <c r="C139" s="362" t="s">
        <v>114</v>
      </c>
      <c r="D139" s="363"/>
      <c r="E139" s="51"/>
      <c r="F139" s="48"/>
      <c r="G139" s="204" t="str">
        <f t="shared" si="0"/>
        <v/>
      </c>
      <c r="H139" s="204"/>
      <c r="I139" s="364"/>
      <c r="J139" s="365"/>
      <c r="K139" s="14"/>
      <c r="L139" s="1"/>
      <c r="M139" s="53"/>
    </row>
    <row r="140" spans="2:14" ht="18" customHeight="1" x14ac:dyDescent="0.3">
      <c r="B140" s="13"/>
      <c r="C140" s="362" t="s">
        <v>32</v>
      </c>
      <c r="D140" s="363"/>
      <c r="E140" s="51"/>
      <c r="F140" s="48"/>
      <c r="G140" s="204" t="str">
        <f t="shared" si="0"/>
        <v/>
      </c>
      <c r="H140" s="204"/>
      <c r="I140" s="364"/>
      <c r="J140" s="365"/>
      <c r="K140" s="14"/>
      <c r="L140" s="1"/>
      <c r="M140" s="53"/>
    </row>
    <row r="141" spans="2:14" ht="24" customHeight="1" x14ac:dyDescent="0.3">
      <c r="B141" s="13"/>
      <c r="C141" s="374" t="s">
        <v>16</v>
      </c>
      <c r="D141" s="375"/>
      <c r="E141" s="205">
        <f>SUM(E134:E140)</f>
        <v>0</v>
      </c>
      <c r="F141" s="206">
        <f>SUM(F134:F140)</f>
        <v>0</v>
      </c>
      <c r="G141" s="207">
        <f t="shared" ref="G141" si="1">SUM(G134:G140)</f>
        <v>0</v>
      </c>
      <c r="H141" s="207">
        <f>SUM(H134:H140)</f>
        <v>0</v>
      </c>
      <c r="I141" s="380"/>
      <c r="J141" s="381"/>
      <c r="K141" s="14"/>
      <c r="L141" s="1"/>
    </row>
    <row r="142" spans="2:14" ht="15" x14ac:dyDescent="0.3">
      <c r="B142" s="13"/>
      <c r="C142" s="208"/>
      <c r="D142" s="209"/>
      <c r="E142" s="209"/>
      <c r="F142" s="209"/>
      <c r="G142" s="209"/>
      <c r="H142" s="209"/>
      <c r="I142" s="209"/>
      <c r="J142" s="210"/>
      <c r="K142" s="14"/>
      <c r="L142" s="1"/>
    </row>
    <row r="143" spans="2:14" ht="25.05" customHeight="1" x14ac:dyDescent="0.3">
      <c r="B143" s="13"/>
      <c r="C143" s="376" t="s">
        <v>232</v>
      </c>
      <c r="D143" s="377"/>
      <c r="E143" s="377"/>
      <c r="F143" s="377"/>
      <c r="G143" s="377"/>
      <c r="H143" s="377"/>
      <c r="I143" s="377"/>
      <c r="J143" s="378"/>
      <c r="K143" s="14"/>
      <c r="L143" s="1"/>
    </row>
    <row r="144" spans="2:14" ht="21" customHeight="1" x14ac:dyDescent="0.3">
      <c r="B144" s="13"/>
      <c r="C144" s="364"/>
      <c r="D144" s="365"/>
      <c r="E144" s="50"/>
      <c r="F144" s="48"/>
      <c r="G144" s="204" t="str">
        <f t="shared" ref="G144" si="2">IF(F144="","",E144-F144)</f>
        <v/>
      </c>
      <c r="H144" s="204"/>
      <c r="I144" s="364"/>
      <c r="J144" s="365"/>
      <c r="K144" s="14"/>
      <c r="L144" s="1"/>
    </row>
    <row r="145" spans="2:13" ht="24" customHeight="1" x14ac:dyDescent="0.3">
      <c r="B145" s="13"/>
      <c r="C145" s="374" t="s">
        <v>15</v>
      </c>
      <c r="D145" s="375"/>
      <c r="E145" s="205">
        <f>SUM(E144:E144)</f>
        <v>0</v>
      </c>
      <c r="F145" s="206">
        <f>SUM(F144:F144)</f>
        <v>0</v>
      </c>
      <c r="G145" s="207">
        <f>SUM(G144:G144)</f>
        <v>0</v>
      </c>
      <c r="H145" s="207">
        <f>SUM(H144:H144)</f>
        <v>0</v>
      </c>
      <c r="I145" s="380"/>
      <c r="J145" s="381"/>
      <c r="K145" s="14"/>
      <c r="L145" s="1"/>
    </row>
    <row r="146" spans="2:13" x14ac:dyDescent="0.3">
      <c r="B146" s="13"/>
      <c r="D146" s="83"/>
      <c r="K146" s="14"/>
      <c r="L146" s="1"/>
    </row>
    <row r="147" spans="2:13" ht="25.05" customHeight="1" x14ac:dyDescent="0.3">
      <c r="B147" s="13"/>
      <c r="C147" s="376" t="s">
        <v>233</v>
      </c>
      <c r="D147" s="377"/>
      <c r="E147" s="377"/>
      <c r="F147" s="377"/>
      <c r="G147" s="377"/>
      <c r="H147" s="377"/>
      <c r="I147" s="377"/>
      <c r="J147" s="378"/>
      <c r="K147" s="14"/>
      <c r="L147" s="1"/>
    </row>
    <row r="148" spans="2:13" ht="18" customHeight="1" x14ac:dyDescent="0.3">
      <c r="B148" s="13"/>
      <c r="C148" s="362" t="s">
        <v>8</v>
      </c>
      <c r="D148" s="363"/>
      <c r="E148" s="50"/>
      <c r="F148" s="48"/>
      <c r="G148" s="204" t="str">
        <f t="shared" ref="G148:G154" si="3">IF(F148="","",E148-F148)</f>
        <v/>
      </c>
      <c r="H148" s="204"/>
      <c r="I148" s="364"/>
      <c r="J148" s="365"/>
      <c r="K148" s="14"/>
      <c r="L148" s="1"/>
    </row>
    <row r="149" spans="2:13" ht="18" customHeight="1" x14ac:dyDescent="0.3">
      <c r="B149" s="13"/>
      <c r="C149" s="362" t="s">
        <v>11</v>
      </c>
      <c r="D149" s="363"/>
      <c r="E149" s="50"/>
      <c r="F149" s="48"/>
      <c r="G149" s="204" t="str">
        <f t="shared" si="3"/>
        <v/>
      </c>
      <c r="H149" s="204"/>
      <c r="I149" s="364"/>
      <c r="J149" s="365"/>
      <c r="K149" s="14"/>
      <c r="L149" s="1"/>
    </row>
    <row r="150" spans="2:13" ht="22.05" customHeight="1" x14ac:dyDescent="0.3">
      <c r="B150" s="13"/>
      <c r="C150" s="362" t="s">
        <v>47</v>
      </c>
      <c r="D150" s="363"/>
      <c r="E150" s="69"/>
      <c r="F150" s="48"/>
      <c r="G150" s="204" t="str">
        <f t="shared" si="3"/>
        <v/>
      </c>
      <c r="H150" s="204"/>
      <c r="I150" s="364"/>
      <c r="J150" s="365"/>
      <c r="K150" s="14"/>
      <c r="L150" s="1"/>
    </row>
    <row r="151" spans="2:13" ht="18" customHeight="1" x14ac:dyDescent="0.3">
      <c r="B151" s="13"/>
      <c r="C151" s="362" t="s">
        <v>112</v>
      </c>
      <c r="D151" s="363"/>
      <c r="E151" s="50"/>
      <c r="F151" s="48"/>
      <c r="G151" s="204" t="str">
        <f t="shared" si="3"/>
        <v/>
      </c>
      <c r="H151" s="204"/>
      <c r="I151" s="364"/>
      <c r="J151" s="365"/>
      <c r="K151" s="14"/>
      <c r="L151" s="1"/>
    </row>
    <row r="152" spans="2:13" ht="18" customHeight="1" x14ac:dyDescent="0.3">
      <c r="B152" s="13"/>
      <c r="C152" s="362" t="s">
        <v>113</v>
      </c>
      <c r="D152" s="363"/>
      <c r="E152" s="50"/>
      <c r="F152" s="48"/>
      <c r="G152" s="204" t="str">
        <f t="shared" si="3"/>
        <v/>
      </c>
      <c r="H152" s="204"/>
      <c r="I152" s="364"/>
      <c r="J152" s="365"/>
      <c r="K152" s="14"/>
      <c r="L152" s="1"/>
    </row>
    <row r="153" spans="2:13" ht="18" customHeight="1" x14ac:dyDescent="0.3">
      <c r="B153" s="13"/>
      <c r="C153" s="466" t="s">
        <v>114</v>
      </c>
      <c r="D153" s="467"/>
      <c r="E153" s="51"/>
      <c r="F153" s="48"/>
      <c r="G153" s="204" t="str">
        <f t="shared" si="3"/>
        <v/>
      </c>
      <c r="H153" s="204"/>
      <c r="I153" s="364"/>
      <c r="J153" s="365"/>
      <c r="K153" s="14"/>
      <c r="L153" s="1"/>
    </row>
    <row r="154" spans="2:13" ht="18" customHeight="1" x14ac:dyDescent="0.3">
      <c r="B154" s="13"/>
      <c r="C154" s="362" t="s">
        <v>32</v>
      </c>
      <c r="D154" s="363"/>
      <c r="E154" s="51"/>
      <c r="F154" s="48"/>
      <c r="G154" s="204" t="str">
        <f t="shared" si="3"/>
        <v/>
      </c>
      <c r="H154" s="204"/>
      <c r="I154" s="364"/>
      <c r="J154" s="365"/>
      <c r="K154" s="14"/>
      <c r="L154" s="1"/>
      <c r="M154" s="67" t="s">
        <v>156</v>
      </c>
    </row>
    <row r="155" spans="2:13" ht="24" customHeight="1" x14ac:dyDescent="0.3">
      <c r="B155" s="13"/>
      <c r="C155" s="374" t="s">
        <v>18</v>
      </c>
      <c r="D155" s="375"/>
      <c r="E155" s="211">
        <f>SUM(E148:E154)</f>
        <v>0</v>
      </c>
      <c r="F155" s="212">
        <f t="shared" ref="F155:H155" si="4">SUM(F148:F154)</f>
        <v>0</v>
      </c>
      <c r="G155" s="213">
        <f t="shared" si="4"/>
        <v>0</v>
      </c>
      <c r="H155" s="213">
        <f t="shared" si="4"/>
        <v>0</v>
      </c>
      <c r="I155" s="380"/>
      <c r="J155" s="381"/>
      <c r="K155" s="14"/>
      <c r="L155" s="1"/>
    </row>
    <row r="156" spans="2:13" x14ac:dyDescent="0.3">
      <c r="B156" s="13"/>
      <c r="D156" s="83"/>
      <c r="K156" s="14"/>
      <c r="L156" s="1"/>
    </row>
    <row r="157" spans="2:13" ht="25.05" customHeight="1" x14ac:dyDescent="0.3">
      <c r="B157" s="13"/>
      <c r="C157" s="376" t="s">
        <v>234</v>
      </c>
      <c r="D157" s="377"/>
      <c r="E157" s="377"/>
      <c r="F157" s="377"/>
      <c r="G157" s="377"/>
      <c r="H157" s="377"/>
      <c r="I157" s="377"/>
      <c r="J157" s="378"/>
      <c r="K157" s="14"/>
      <c r="L157" s="1"/>
    </row>
    <row r="158" spans="2:13" ht="18" customHeight="1" x14ac:dyDescent="0.3">
      <c r="B158" s="13"/>
      <c r="C158" s="362" t="s">
        <v>8</v>
      </c>
      <c r="D158" s="363"/>
      <c r="E158" s="50"/>
      <c r="F158" s="48"/>
      <c r="G158" s="204" t="str">
        <f t="shared" ref="G158:G163" si="5">IF(F158="","",E158-F158)</f>
        <v/>
      </c>
      <c r="H158" s="204"/>
      <c r="I158" s="364"/>
      <c r="J158" s="365"/>
      <c r="K158" s="14"/>
      <c r="L158" s="1"/>
    </row>
    <row r="159" spans="2:13" ht="18" customHeight="1" x14ac:dyDescent="0.3">
      <c r="B159" s="13"/>
      <c r="C159" s="362" t="s">
        <v>11</v>
      </c>
      <c r="D159" s="363"/>
      <c r="E159" s="50"/>
      <c r="F159" s="48"/>
      <c r="G159" s="204" t="str">
        <f t="shared" si="5"/>
        <v/>
      </c>
      <c r="H159" s="204"/>
      <c r="I159" s="364"/>
      <c r="J159" s="365"/>
      <c r="K159" s="14"/>
      <c r="L159" s="1"/>
    </row>
    <row r="160" spans="2:13" ht="18" customHeight="1" x14ac:dyDescent="0.3">
      <c r="B160" s="13"/>
      <c r="C160" s="362" t="s">
        <v>112</v>
      </c>
      <c r="D160" s="363"/>
      <c r="E160" s="50"/>
      <c r="F160" s="48"/>
      <c r="G160" s="204" t="str">
        <f t="shared" si="5"/>
        <v/>
      </c>
      <c r="H160" s="204"/>
      <c r="I160" s="364"/>
      <c r="J160" s="365"/>
      <c r="K160" s="14"/>
      <c r="L160" s="1"/>
    </row>
    <row r="161" spans="2:12" ht="18" customHeight="1" x14ac:dyDescent="0.3">
      <c r="B161" s="13"/>
      <c r="C161" s="362" t="s">
        <v>113</v>
      </c>
      <c r="D161" s="363"/>
      <c r="E161" s="50"/>
      <c r="F161" s="48"/>
      <c r="G161" s="204" t="str">
        <f t="shared" si="5"/>
        <v/>
      </c>
      <c r="H161" s="204"/>
      <c r="I161" s="364"/>
      <c r="J161" s="365"/>
      <c r="K161" s="14"/>
      <c r="L161" s="1"/>
    </row>
    <row r="162" spans="2:12" ht="18" customHeight="1" x14ac:dyDescent="0.3">
      <c r="B162" s="13"/>
      <c r="C162" s="466" t="s">
        <v>114</v>
      </c>
      <c r="D162" s="467"/>
      <c r="E162" s="51"/>
      <c r="F162" s="48"/>
      <c r="G162" s="204" t="str">
        <f t="shared" si="5"/>
        <v/>
      </c>
      <c r="H162" s="204"/>
      <c r="I162" s="364"/>
      <c r="J162" s="365"/>
      <c r="K162" s="14"/>
      <c r="L162" s="1"/>
    </row>
    <row r="163" spans="2:12" ht="18" customHeight="1" x14ac:dyDescent="0.3">
      <c r="B163" s="13"/>
      <c r="C163" s="362" t="s">
        <v>32</v>
      </c>
      <c r="D163" s="363"/>
      <c r="E163" s="51"/>
      <c r="F163" s="48"/>
      <c r="G163" s="204" t="str">
        <f t="shared" si="5"/>
        <v/>
      </c>
      <c r="H163" s="204"/>
      <c r="I163" s="364"/>
      <c r="J163" s="365"/>
      <c r="K163" s="14"/>
      <c r="L163" s="1"/>
    </row>
    <row r="164" spans="2:12" ht="24" customHeight="1" x14ac:dyDescent="0.3">
      <c r="B164" s="13"/>
      <c r="C164" s="374" t="s">
        <v>17</v>
      </c>
      <c r="D164" s="375"/>
      <c r="E164" s="205">
        <f>SUM(E158:E163)</f>
        <v>0</v>
      </c>
      <c r="F164" s="206">
        <f>SUM(F158:F163)</f>
        <v>0</v>
      </c>
      <c r="G164" s="207">
        <f>SUM(G158:G163)</f>
        <v>0</v>
      </c>
      <c r="H164" s="207">
        <f>SUM(H158:H163)</f>
        <v>0</v>
      </c>
      <c r="I164" s="380"/>
      <c r="J164" s="381"/>
      <c r="K164" s="14"/>
      <c r="L164" s="1"/>
    </row>
    <row r="165" spans="2:12" x14ac:dyDescent="0.3">
      <c r="B165" s="13"/>
      <c r="D165" s="83"/>
      <c r="K165" s="14"/>
      <c r="L165" s="1"/>
    </row>
    <row r="166" spans="2:12" ht="25.05" customHeight="1" x14ac:dyDescent="0.3">
      <c r="B166" s="13"/>
      <c r="C166" s="376" t="s">
        <v>80</v>
      </c>
      <c r="D166" s="377"/>
      <c r="E166" s="377"/>
      <c r="F166" s="377"/>
      <c r="G166" s="377"/>
      <c r="H166" s="377"/>
      <c r="I166" s="377"/>
      <c r="J166" s="378"/>
      <c r="K166" s="14"/>
      <c r="L166" s="1"/>
    </row>
    <row r="167" spans="2:12" ht="18" customHeight="1" x14ac:dyDescent="0.3">
      <c r="B167" s="13"/>
      <c r="C167" s="364"/>
      <c r="D167" s="365"/>
      <c r="E167" s="50"/>
      <c r="F167" s="48"/>
      <c r="G167" s="204" t="str">
        <f t="shared" ref="G167:G177" si="6">IF(F167="","",E167-F167)</f>
        <v/>
      </c>
      <c r="H167" s="204"/>
      <c r="I167" s="364"/>
      <c r="J167" s="365"/>
      <c r="K167" s="14"/>
      <c r="L167" s="1"/>
    </row>
    <row r="168" spans="2:12" ht="18" customHeight="1" x14ac:dyDescent="0.3">
      <c r="B168" s="13"/>
      <c r="C168" s="364"/>
      <c r="D168" s="365"/>
      <c r="E168" s="50"/>
      <c r="F168" s="48"/>
      <c r="G168" s="204" t="str">
        <f t="shared" si="6"/>
        <v/>
      </c>
      <c r="H168" s="204"/>
      <c r="I168" s="364"/>
      <c r="J168" s="365"/>
      <c r="K168" s="14"/>
      <c r="L168" s="1"/>
    </row>
    <row r="169" spans="2:12" ht="18" customHeight="1" x14ac:dyDescent="0.3">
      <c r="B169" s="13"/>
      <c r="C169" s="364"/>
      <c r="D169" s="365"/>
      <c r="E169" s="50"/>
      <c r="F169" s="48"/>
      <c r="G169" s="204" t="str">
        <f t="shared" si="6"/>
        <v/>
      </c>
      <c r="H169" s="204"/>
      <c r="I169" s="364"/>
      <c r="J169" s="365"/>
      <c r="K169" s="14"/>
      <c r="L169" s="1"/>
    </row>
    <row r="170" spans="2:12" ht="18" customHeight="1" x14ac:dyDescent="0.3">
      <c r="B170" s="13"/>
      <c r="C170" s="364"/>
      <c r="D170" s="365"/>
      <c r="E170" s="50"/>
      <c r="F170" s="48"/>
      <c r="G170" s="204" t="str">
        <f t="shared" si="6"/>
        <v/>
      </c>
      <c r="H170" s="204"/>
      <c r="I170" s="364"/>
      <c r="J170" s="365"/>
      <c r="K170" s="14"/>
      <c r="L170" s="1"/>
    </row>
    <row r="171" spans="2:12" ht="18" customHeight="1" x14ac:dyDescent="0.3">
      <c r="B171" s="13"/>
      <c r="C171" s="364"/>
      <c r="D171" s="365"/>
      <c r="E171" s="50"/>
      <c r="F171" s="48"/>
      <c r="G171" s="204" t="str">
        <f t="shared" si="6"/>
        <v/>
      </c>
      <c r="H171" s="204"/>
      <c r="I171" s="364"/>
      <c r="J171" s="365"/>
      <c r="K171" s="14"/>
      <c r="L171" s="1"/>
    </row>
    <row r="172" spans="2:12" ht="18" customHeight="1" x14ac:dyDescent="0.3">
      <c r="B172" s="13"/>
      <c r="C172" s="364"/>
      <c r="D172" s="365"/>
      <c r="E172" s="50"/>
      <c r="F172" s="48"/>
      <c r="G172" s="204" t="str">
        <f t="shared" si="6"/>
        <v/>
      </c>
      <c r="H172" s="204"/>
      <c r="I172" s="364"/>
      <c r="J172" s="365"/>
      <c r="K172" s="14"/>
      <c r="L172" s="1"/>
    </row>
    <row r="173" spans="2:12" ht="18" customHeight="1" x14ac:dyDescent="0.3">
      <c r="B173" s="13"/>
      <c r="C173" s="364"/>
      <c r="D173" s="365"/>
      <c r="E173" s="50"/>
      <c r="F173" s="48"/>
      <c r="G173" s="204" t="str">
        <f t="shared" si="6"/>
        <v/>
      </c>
      <c r="H173" s="204"/>
      <c r="I173" s="364"/>
      <c r="J173" s="365"/>
      <c r="K173" s="14"/>
      <c r="L173" s="1"/>
    </row>
    <row r="174" spans="2:12" ht="18" customHeight="1" x14ac:dyDescent="0.3">
      <c r="B174" s="13"/>
      <c r="C174" s="364"/>
      <c r="D174" s="365"/>
      <c r="E174" s="50"/>
      <c r="F174" s="48"/>
      <c r="G174" s="204" t="str">
        <f t="shared" si="6"/>
        <v/>
      </c>
      <c r="H174" s="204"/>
      <c r="I174" s="364"/>
      <c r="J174" s="365"/>
      <c r="K174" s="14"/>
      <c r="L174" s="1"/>
    </row>
    <row r="175" spans="2:12" ht="18" customHeight="1" x14ac:dyDescent="0.3">
      <c r="B175" s="13"/>
      <c r="C175" s="364"/>
      <c r="D175" s="365"/>
      <c r="E175" s="50"/>
      <c r="F175" s="48"/>
      <c r="G175" s="204" t="str">
        <f t="shared" si="6"/>
        <v/>
      </c>
      <c r="H175" s="204"/>
      <c r="I175" s="364"/>
      <c r="J175" s="365"/>
      <c r="K175" s="14"/>
      <c r="L175" s="1"/>
    </row>
    <row r="176" spans="2:12" ht="18" customHeight="1" x14ac:dyDescent="0.3">
      <c r="B176" s="13"/>
      <c r="C176" s="364"/>
      <c r="D176" s="365"/>
      <c r="E176" s="50"/>
      <c r="F176" s="48"/>
      <c r="G176" s="204" t="str">
        <f t="shared" si="6"/>
        <v/>
      </c>
      <c r="H176" s="204"/>
      <c r="I176" s="364"/>
      <c r="J176" s="365"/>
      <c r="K176" s="14"/>
      <c r="L176" s="1"/>
    </row>
    <row r="177" spans="2:13" ht="18" customHeight="1" x14ac:dyDescent="0.3">
      <c r="B177" s="13"/>
      <c r="C177" s="364"/>
      <c r="D177" s="365"/>
      <c r="E177" s="50"/>
      <c r="F177" s="48"/>
      <c r="G177" s="204" t="str">
        <f t="shared" si="6"/>
        <v/>
      </c>
      <c r="H177" s="204"/>
      <c r="I177" s="364"/>
      <c r="J177" s="365"/>
      <c r="K177" s="14"/>
      <c r="L177" s="1"/>
      <c r="M177" s="67" t="s">
        <v>156</v>
      </c>
    </row>
    <row r="178" spans="2:13" ht="35.549999999999997" customHeight="1" x14ac:dyDescent="0.3">
      <c r="B178" s="13"/>
      <c r="C178" s="374" t="s">
        <v>46</v>
      </c>
      <c r="D178" s="375"/>
      <c r="E178" s="205">
        <f>SUM(E167:E177)</f>
        <v>0</v>
      </c>
      <c r="F178" s="206">
        <f t="shared" ref="F178:H178" si="7">SUM(F167:F177)</f>
        <v>0</v>
      </c>
      <c r="G178" s="207">
        <f t="shared" si="7"/>
        <v>0</v>
      </c>
      <c r="H178" s="207">
        <f t="shared" si="7"/>
        <v>0</v>
      </c>
      <c r="I178" s="380"/>
      <c r="J178" s="381"/>
      <c r="K178" s="14"/>
      <c r="L178" s="1"/>
    </row>
    <row r="179" spans="2:13" x14ac:dyDescent="0.3">
      <c r="B179" s="13"/>
      <c r="D179" s="83"/>
      <c r="K179" s="14"/>
      <c r="L179" s="1"/>
    </row>
    <row r="180" spans="2:13" ht="25.05" customHeight="1" x14ac:dyDescent="0.3">
      <c r="B180" s="13"/>
      <c r="C180" s="376" t="s">
        <v>235</v>
      </c>
      <c r="D180" s="377"/>
      <c r="E180" s="377"/>
      <c r="F180" s="377"/>
      <c r="G180" s="377"/>
      <c r="H180" s="377"/>
      <c r="I180" s="377"/>
      <c r="J180" s="378"/>
      <c r="K180" s="14"/>
      <c r="L180" s="1"/>
    </row>
    <row r="181" spans="2:13" ht="18" customHeight="1" x14ac:dyDescent="0.3">
      <c r="B181" s="13"/>
      <c r="C181" s="382" t="s">
        <v>26</v>
      </c>
      <c r="D181" s="383"/>
      <c r="E181" s="50"/>
      <c r="F181" s="48"/>
      <c r="G181" s="204" t="str">
        <f t="shared" ref="G181:G182" si="8">IF(F181="","",E181-F181)</f>
        <v/>
      </c>
      <c r="H181" s="204"/>
      <c r="I181" s="364"/>
      <c r="J181" s="365"/>
      <c r="K181" s="14"/>
      <c r="L181" s="1"/>
    </row>
    <row r="182" spans="2:13" ht="18" customHeight="1" x14ac:dyDescent="0.3">
      <c r="B182" s="13"/>
      <c r="C182" s="382" t="s">
        <v>25</v>
      </c>
      <c r="D182" s="383"/>
      <c r="E182" s="50"/>
      <c r="F182" s="48"/>
      <c r="G182" s="204" t="str">
        <f t="shared" si="8"/>
        <v/>
      </c>
      <c r="H182" s="204"/>
      <c r="I182" s="364"/>
      <c r="J182" s="365"/>
      <c r="K182" s="14"/>
      <c r="L182" s="1"/>
    </row>
    <row r="183" spans="2:13" ht="24" customHeight="1" x14ac:dyDescent="0.3">
      <c r="B183" s="13"/>
      <c r="C183" s="374" t="s">
        <v>22</v>
      </c>
      <c r="D183" s="375"/>
      <c r="E183" s="205">
        <f>SUM(E181:E182)</f>
        <v>0</v>
      </c>
      <c r="F183" s="206">
        <f t="shared" ref="F183:H183" si="9">SUM(F181:F182)</f>
        <v>0</v>
      </c>
      <c r="G183" s="207">
        <f t="shared" si="9"/>
        <v>0</v>
      </c>
      <c r="H183" s="207">
        <f t="shared" si="9"/>
        <v>0</v>
      </c>
      <c r="I183" s="380"/>
      <c r="J183" s="381"/>
      <c r="K183" s="14"/>
      <c r="L183" s="1"/>
    </row>
    <row r="184" spans="2:13" ht="15" customHeight="1" x14ac:dyDescent="0.3">
      <c r="B184" s="13"/>
      <c r="D184" s="83"/>
      <c r="K184" s="14"/>
      <c r="L184" s="1"/>
    </row>
    <row r="185" spans="2:13" ht="25.05" customHeight="1" x14ac:dyDescent="0.3">
      <c r="B185" s="13"/>
      <c r="C185" s="376" t="s">
        <v>236</v>
      </c>
      <c r="D185" s="377"/>
      <c r="E185" s="377"/>
      <c r="F185" s="377"/>
      <c r="G185" s="377"/>
      <c r="H185" s="377"/>
      <c r="I185" s="377"/>
      <c r="J185" s="378"/>
      <c r="K185" s="14"/>
      <c r="L185" s="1"/>
    </row>
    <row r="186" spans="2:13" ht="18" customHeight="1" x14ac:dyDescent="0.3">
      <c r="B186" s="13"/>
      <c r="C186" s="382" t="s">
        <v>28</v>
      </c>
      <c r="D186" s="383"/>
      <c r="E186" s="50"/>
      <c r="F186" s="48"/>
      <c r="G186" s="214" t="str">
        <f t="shared" ref="G186:G187" si="10">IF(F186="","",E186-F186)</f>
        <v/>
      </c>
      <c r="H186" s="214"/>
      <c r="I186" s="364"/>
      <c r="J186" s="365"/>
      <c r="K186" s="14"/>
      <c r="L186" s="1"/>
    </row>
    <row r="187" spans="2:13" ht="18" customHeight="1" x14ac:dyDescent="0.3">
      <c r="B187" s="13"/>
      <c r="C187" s="382" t="s">
        <v>27</v>
      </c>
      <c r="D187" s="383"/>
      <c r="E187" s="50"/>
      <c r="F187" s="48"/>
      <c r="G187" s="214" t="str">
        <f t="shared" si="10"/>
        <v/>
      </c>
      <c r="H187" s="214"/>
      <c r="I187" s="364"/>
      <c r="J187" s="365"/>
      <c r="K187" s="14"/>
      <c r="L187" s="1"/>
    </row>
    <row r="188" spans="2:13" ht="24" customHeight="1" x14ac:dyDescent="0.3">
      <c r="B188" s="13"/>
      <c r="C188" s="374" t="s">
        <v>51</v>
      </c>
      <c r="D188" s="375"/>
      <c r="E188" s="205">
        <f>SUM(E186:E187)</f>
        <v>0</v>
      </c>
      <c r="F188" s="206">
        <f t="shared" ref="F188:H188" si="11">SUM(F186:F187)</f>
        <v>0</v>
      </c>
      <c r="G188" s="207">
        <f t="shared" si="11"/>
        <v>0</v>
      </c>
      <c r="H188" s="207">
        <f t="shared" si="11"/>
        <v>0</v>
      </c>
      <c r="I188" s="380"/>
      <c r="J188" s="381"/>
      <c r="K188" s="14"/>
      <c r="L188" s="1"/>
    </row>
    <row r="189" spans="2:13" ht="15" customHeight="1" x14ac:dyDescent="0.3">
      <c r="B189" s="13"/>
      <c r="D189" s="83"/>
      <c r="K189" s="14"/>
      <c r="L189" s="1"/>
    </row>
    <row r="190" spans="2:13" ht="25.05" customHeight="1" x14ac:dyDescent="0.3">
      <c r="B190" s="13"/>
      <c r="C190" s="376" t="s">
        <v>23</v>
      </c>
      <c r="D190" s="377"/>
      <c r="E190" s="377"/>
      <c r="F190" s="377"/>
      <c r="G190" s="377"/>
      <c r="H190" s="377"/>
      <c r="I190" s="377"/>
      <c r="J190" s="378"/>
      <c r="K190" s="14"/>
      <c r="L190" s="1"/>
    </row>
    <row r="191" spans="2:13" ht="18" customHeight="1" x14ac:dyDescent="0.3">
      <c r="B191" s="13"/>
      <c r="C191" s="364"/>
      <c r="D191" s="365"/>
      <c r="E191" s="52"/>
      <c r="F191" s="48"/>
      <c r="G191" s="214" t="str">
        <f t="shared" ref="G191:G195" si="12">IF(F191="","",E191-F191)</f>
        <v/>
      </c>
      <c r="H191" s="214"/>
      <c r="I191" s="364"/>
      <c r="J191" s="365"/>
      <c r="K191" s="14"/>
      <c r="L191" s="1"/>
    </row>
    <row r="192" spans="2:13" ht="18" customHeight="1" x14ac:dyDescent="0.3">
      <c r="B192" s="13"/>
      <c r="C192" s="364"/>
      <c r="D192" s="365"/>
      <c r="E192" s="52"/>
      <c r="F192" s="48"/>
      <c r="G192" s="214" t="str">
        <f t="shared" si="12"/>
        <v/>
      </c>
      <c r="H192" s="214"/>
      <c r="I192" s="364"/>
      <c r="J192" s="365"/>
      <c r="K192" s="14"/>
      <c r="L192" s="1"/>
    </row>
    <row r="193" spans="2:13" ht="18" customHeight="1" x14ac:dyDescent="0.3">
      <c r="B193" s="13"/>
      <c r="C193" s="364"/>
      <c r="D193" s="365"/>
      <c r="E193" s="52"/>
      <c r="F193" s="48"/>
      <c r="G193" s="214" t="str">
        <f t="shared" si="12"/>
        <v/>
      </c>
      <c r="H193" s="214"/>
      <c r="I193" s="364"/>
      <c r="J193" s="365"/>
      <c r="K193" s="14"/>
      <c r="L193" s="1"/>
    </row>
    <row r="194" spans="2:13" ht="18" customHeight="1" x14ac:dyDescent="0.3">
      <c r="B194" s="13"/>
      <c r="C194" s="364"/>
      <c r="D194" s="365"/>
      <c r="E194" s="52"/>
      <c r="F194" s="48"/>
      <c r="G194" s="214" t="str">
        <f t="shared" si="12"/>
        <v/>
      </c>
      <c r="H194" s="214"/>
      <c r="I194" s="364"/>
      <c r="J194" s="365"/>
      <c r="K194" s="14"/>
      <c r="L194" s="1"/>
    </row>
    <row r="195" spans="2:13" ht="18" customHeight="1" x14ac:dyDescent="0.3">
      <c r="B195" s="13"/>
      <c r="C195" s="364"/>
      <c r="D195" s="365"/>
      <c r="E195" s="52"/>
      <c r="F195" s="48"/>
      <c r="G195" s="214" t="str">
        <f t="shared" si="12"/>
        <v/>
      </c>
      <c r="H195" s="214"/>
      <c r="I195" s="364"/>
      <c r="J195" s="365"/>
      <c r="K195" s="14"/>
      <c r="L195" s="1"/>
      <c r="M195" s="67" t="s">
        <v>156</v>
      </c>
    </row>
    <row r="196" spans="2:13" ht="24" customHeight="1" x14ac:dyDescent="0.3">
      <c r="B196" s="13"/>
      <c r="C196" s="374" t="s">
        <v>24</v>
      </c>
      <c r="D196" s="375"/>
      <c r="E196" s="205">
        <f>SUM(E191:E195)</f>
        <v>0</v>
      </c>
      <c r="F196" s="206">
        <f t="shared" ref="F196:H196" si="13">SUM(F191:F195)</f>
        <v>0</v>
      </c>
      <c r="G196" s="207">
        <f t="shared" si="13"/>
        <v>0</v>
      </c>
      <c r="H196" s="207">
        <f t="shared" si="13"/>
        <v>0</v>
      </c>
      <c r="I196" s="380"/>
      <c r="J196" s="381"/>
      <c r="K196" s="14"/>
      <c r="L196" s="1"/>
    </row>
    <row r="197" spans="2:13" x14ac:dyDescent="0.3">
      <c r="B197" s="13"/>
      <c r="D197" s="83"/>
      <c r="K197" s="14"/>
      <c r="L197" s="1"/>
    </row>
    <row r="198" spans="2:13" ht="28.05" customHeight="1" x14ac:dyDescent="0.3">
      <c r="B198" s="13"/>
      <c r="C198" s="392" t="s">
        <v>81</v>
      </c>
      <c r="D198" s="393"/>
      <c r="E198" s="215">
        <f>SUM(E141,E145,E155,E164,E178,E183,E188,E196)</f>
        <v>0</v>
      </c>
      <c r="F198" s="216">
        <f t="shared" ref="F198:H198" si="14">SUM(F141,F145,F155,F164,F178,F183,F188,F196)</f>
        <v>0</v>
      </c>
      <c r="G198" s="217">
        <f t="shared" si="14"/>
        <v>0</v>
      </c>
      <c r="H198" s="217">
        <f t="shared" si="14"/>
        <v>0</v>
      </c>
      <c r="I198" s="380"/>
      <c r="J198" s="381"/>
      <c r="K198" s="14"/>
      <c r="L198" s="1"/>
    </row>
    <row r="199" spans="2:13" ht="10.050000000000001" customHeight="1" thickBot="1" x14ac:dyDescent="0.3">
      <c r="B199" s="98"/>
      <c r="C199" s="195"/>
      <c r="D199" s="195"/>
      <c r="E199" s="196"/>
      <c r="F199" s="196"/>
      <c r="G199" s="196"/>
      <c r="H199" s="196"/>
      <c r="I199" s="196"/>
      <c r="J199" s="196"/>
      <c r="K199" s="101"/>
    </row>
    <row r="200" spans="2:13" ht="13.95" customHeight="1" thickBot="1" x14ac:dyDescent="0.35">
      <c r="D200" s="83"/>
      <c r="K200" s="1"/>
      <c r="L200" s="1"/>
    </row>
    <row r="201" spans="2:13" ht="10.050000000000001" customHeight="1" x14ac:dyDescent="0.3">
      <c r="B201" s="91"/>
      <c r="C201" s="92"/>
      <c r="D201" s="218"/>
      <c r="E201" s="92"/>
      <c r="F201" s="92"/>
      <c r="G201" s="92"/>
      <c r="H201" s="92"/>
      <c r="I201" s="92"/>
      <c r="J201" s="92"/>
      <c r="K201" s="105"/>
      <c r="L201" s="1"/>
    </row>
    <row r="202" spans="2:13" ht="26.1" customHeight="1" x14ac:dyDescent="0.3">
      <c r="B202" s="13"/>
      <c r="C202" s="412" t="s">
        <v>188</v>
      </c>
      <c r="D202" s="412"/>
      <c r="E202" s="412"/>
      <c r="F202" s="412"/>
      <c r="G202" s="412"/>
      <c r="H202" s="412"/>
      <c r="I202" s="412"/>
      <c r="J202" s="412"/>
      <c r="K202" s="95"/>
    </row>
    <row r="203" spans="2:13" ht="10.050000000000001" customHeight="1" x14ac:dyDescent="0.3">
      <c r="B203" s="13"/>
      <c r="C203" s="177"/>
      <c r="D203" s="177"/>
      <c r="E203" s="176"/>
      <c r="F203" s="177"/>
      <c r="K203" s="95"/>
      <c r="L203" s="1"/>
      <c r="M203" s="1"/>
    </row>
    <row r="204" spans="2:13" ht="49.95" customHeight="1" x14ac:dyDescent="0.3">
      <c r="B204" s="13"/>
      <c r="C204" s="389" t="s">
        <v>190</v>
      </c>
      <c r="D204" s="390"/>
      <c r="E204" s="390"/>
      <c r="F204" s="390"/>
      <c r="G204" s="390"/>
      <c r="H204" s="390"/>
      <c r="I204" s="390"/>
      <c r="J204" s="391"/>
      <c r="K204" s="95"/>
      <c r="L204" s="1"/>
      <c r="M204" s="1"/>
    </row>
    <row r="205" spans="2:13" ht="10.050000000000001" customHeight="1" x14ac:dyDescent="0.3">
      <c r="B205" s="13"/>
      <c r="C205" s="219"/>
      <c r="D205" s="219"/>
      <c r="E205" s="220"/>
      <c r="F205" s="220"/>
      <c r="G205" s="220"/>
      <c r="H205" s="219"/>
      <c r="I205" s="219"/>
      <c r="J205" s="219"/>
      <c r="K205" s="95"/>
      <c r="L205" s="1"/>
      <c r="M205" s="1"/>
    </row>
    <row r="206" spans="2:13" s="3" customFormat="1" ht="37.950000000000003" customHeight="1" x14ac:dyDescent="0.25">
      <c r="B206" s="15"/>
      <c r="C206" s="399"/>
      <c r="D206" s="400"/>
      <c r="E206" s="366" t="s">
        <v>128</v>
      </c>
      <c r="F206" s="402" t="s">
        <v>376</v>
      </c>
      <c r="G206" s="404" t="s">
        <v>200</v>
      </c>
      <c r="H206" s="406" t="s">
        <v>237</v>
      </c>
      <c r="I206" s="407"/>
      <c r="J206" s="407"/>
      <c r="K206" s="19"/>
      <c r="M206" s="68"/>
    </row>
    <row r="207" spans="2:13" s="3" customFormat="1" ht="24" customHeight="1" x14ac:dyDescent="0.25">
      <c r="B207" s="15"/>
      <c r="C207" s="221" t="s">
        <v>256</v>
      </c>
      <c r="D207" s="222" t="s">
        <v>257</v>
      </c>
      <c r="E207" s="367"/>
      <c r="F207" s="403"/>
      <c r="G207" s="405"/>
      <c r="H207" s="408"/>
      <c r="I207" s="409"/>
      <c r="J207" s="409"/>
      <c r="K207" s="19"/>
      <c r="M207" s="68"/>
    </row>
    <row r="208" spans="2:13" s="3" customFormat="1" ht="22.05" customHeight="1" x14ac:dyDescent="0.25">
      <c r="B208" s="15"/>
      <c r="C208" s="223" t="s">
        <v>201</v>
      </c>
      <c r="D208" s="70"/>
      <c r="E208" s="50"/>
      <c r="F208" s="48"/>
      <c r="G208" s="224" t="str">
        <f>IF(F208="","",E208-F208)</f>
        <v/>
      </c>
      <c r="H208" s="397"/>
      <c r="I208" s="397"/>
      <c r="J208" s="397"/>
      <c r="K208" s="19"/>
      <c r="M208" s="68"/>
    </row>
    <row r="209" spans="2:13" s="3" customFormat="1" ht="22.05" customHeight="1" x14ac:dyDescent="0.25">
      <c r="B209" s="15"/>
      <c r="C209" s="223" t="s">
        <v>202</v>
      </c>
      <c r="D209" s="70"/>
      <c r="E209" s="50"/>
      <c r="F209" s="48"/>
      <c r="G209" s="224" t="str">
        <f>IF(F209="","",E209-F209)</f>
        <v/>
      </c>
      <c r="H209" s="397"/>
      <c r="I209" s="397"/>
      <c r="J209" s="397"/>
      <c r="K209" s="19"/>
      <c r="M209" s="68"/>
    </row>
    <row r="210" spans="2:13" s="3" customFormat="1" ht="22.05" customHeight="1" x14ac:dyDescent="0.25">
      <c r="B210" s="15"/>
      <c r="C210" s="223" t="s">
        <v>5</v>
      </c>
      <c r="D210" s="70"/>
      <c r="E210" s="50"/>
      <c r="F210" s="48"/>
      <c r="G210" s="224" t="str">
        <f t="shared" ref="G210:G222" si="15">IF(F210="","",E210-F210)</f>
        <v/>
      </c>
      <c r="H210" s="397"/>
      <c r="I210" s="397"/>
      <c r="J210" s="397"/>
      <c r="K210" s="19"/>
      <c r="M210" s="68"/>
    </row>
    <row r="211" spans="2:13" s="3" customFormat="1" ht="22.05" customHeight="1" x14ac:dyDescent="0.25">
      <c r="B211" s="15"/>
      <c r="C211" s="387" t="s">
        <v>261</v>
      </c>
      <c r="D211" s="388"/>
      <c r="E211" s="225">
        <f>SUM(E212:E214)</f>
        <v>0</v>
      </c>
      <c r="F211" s="226">
        <f>SUM(F212:F214)</f>
        <v>0</v>
      </c>
      <c r="G211" s="227">
        <f t="shared" si="15"/>
        <v>0</v>
      </c>
      <c r="H211" s="384"/>
      <c r="I211" s="385"/>
      <c r="J211" s="386"/>
      <c r="K211" s="19"/>
      <c r="M211" s="68"/>
    </row>
    <row r="212" spans="2:13" s="3" customFormat="1" ht="22.05" customHeight="1" x14ac:dyDescent="0.25">
      <c r="B212" s="15"/>
      <c r="C212" s="228" t="s">
        <v>6</v>
      </c>
      <c r="D212" s="71"/>
      <c r="E212" s="50"/>
      <c r="F212" s="48"/>
      <c r="G212" s="224" t="str">
        <f t="shared" si="15"/>
        <v/>
      </c>
      <c r="H212" s="397"/>
      <c r="I212" s="397"/>
      <c r="J212" s="397"/>
      <c r="K212" s="19"/>
      <c r="M212" s="68"/>
    </row>
    <row r="213" spans="2:13" s="3" customFormat="1" ht="22.05" customHeight="1" x14ac:dyDescent="0.25">
      <c r="B213" s="15"/>
      <c r="C213" s="228" t="s">
        <v>37</v>
      </c>
      <c r="D213" s="71"/>
      <c r="E213" s="50"/>
      <c r="F213" s="48"/>
      <c r="G213" s="224" t="str">
        <f t="shared" si="15"/>
        <v/>
      </c>
      <c r="H213" s="397"/>
      <c r="I213" s="397"/>
      <c r="J213" s="397"/>
      <c r="K213" s="19"/>
      <c r="M213" s="68"/>
    </row>
    <row r="214" spans="2:13" s="3" customFormat="1" ht="22.05" customHeight="1" x14ac:dyDescent="0.25">
      <c r="B214" s="15"/>
      <c r="C214" s="66"/>
      <c r="D214" s="71"/>
      <c r="E214" s="50"/>
      <c r="F214" s="48"/>
      <c r="G214" s="224" t="str">
        <f t="shared" si="15"/>
        <v/>
      </c>
      <c r="H214" s="397"/>
      <c r="I214" s="397"/>
      <c r="J214" s="397"/>
      <c r="K214" s="19"/>
      <c r="M214" s="68"/>
    </row>
    <row r="215" spans="2:13" s="3" customFormat="1" ht="22.05" customHeight="1" x14ac:dyDescent="0.25">
      <c r="B215" s="15"/>
      <c r="C215" s="387" t="s">
        <v>262</v>
      </c>
      <c r="D215" s="388"/>
      <c r="E215" s="225">
        <f>SUM(E216:E218)</f>
        <v>0</v>
      </c>
      <c r="F215" s="226">
        <f t="shared" ref="F215" si="16">SUM(F216:F218)</f>
        <v>0</v>
      </c>
      <c r="G215" s="227">
        <f t="shared" si="15"/>
        <v>0</v>
      </c>
      <c r="H215" s="384"/>
      <c r="I215" s="385"/>
      <c r="J215" s="386"/>
      <c r="K215" s="19"/>
      <c r="M215" s="68"/>
    </row>
    <row r="216" spans="2:13" s="3" customFormat="1" ht="32.549999999999997" customHeight="1" x14ac:dyDescent="0.25">
      <c r="B216" s="15"/>
      <c r="C216" s="228" t="s">
        <v>176</v>
      </c>
      <c r="D216" s="71"/>
      <c r="E216" s="50"/>
      <c r="F216" s="48"/>
      <c r="G216" s="224" t="str">
        <f t="shared" si="15"/>
        <v/>
      </c>
      <c r="H216" s="364"/>
      <c r="I216" s="398"/>
      <c r="J216" s="365"/>
      <c r="K216" s="19"/>
      <c r="M216" s="68"/>
    </row>
    <row r="217" spans="2:13" s="3" customFormat="1" ht="22.05" customHeight="1" x14ac:dyDescent="0.25">
      <c r="B217" s="15"/>
      <c r="C217" s="66"/>
      <c r="D217" s="71"/>
      <c r="E217" s="50"/>
      <c r="F217" s="48"/>
      <c r="G217" s="224" t="str">
        <f t="shared" si="15"/>
        <v/>
      </c>
      <c r="H217" s="364"/>
      <c r="I217" s="398"/>
      <c r="J217" s="365"/>
      <c r="K217" s="19"/>
      <c r="M217" s="68"/>
    </row>
    <row r="218" spans="2:13" s="3" customFormat="1" ht="22.05" customHeight="1" x14ac:dyDescent="0.25">
      <c r="B218" s="15"/>
      <c r="C218" s="66"/>
      <c r="D218" s="71"/>
      <c r="E218" s="50"/>
      <c r="F218" s="48"/>
      <c r="G218" s="224" t="str">
        <f t="shared" si="15"/>
        <v/>
      </c>
      <c r="H218" s="364"/>
      <c r="I218" s="398"/>
      <c r="J218" s="365"/>
      <c r="K218" s="19"/>
      <c r="M218" s="68"/>
    </row>
    <row r="219" spans="2:13" s="3" customFormat="1" ht="22.05" customHeight="1" x14ac:dyDescent="0.25">
      <c r="B219" s="15"/>
      <c r="C219" s="387" t="s">
        <v>238</v>
      </c>
      <c r="D219" s="401"/>
      <c r="E219" s="225">
        <f>SUM(E220:E222)</f>
        <v>0</v>
      </c>
      <c r="F219" s="226">
        <f t="shared" ref="F219" si="17">SUM(F220:F222)</f>
        <v>0</v>
      </c>
      <c r="G219" s="227">
        <f t="shared" si="15"/>
        <v>0</v>
      </c>
      <c r="H219" s="384"/>
      <c r="I219" s="385"/>
      <c r="J219" s="386"/>
      <c r="K219" s="19"/>
      <c r="M219" s="68"/>
    </row>
    <row r="220" spans="2:13" s="3" customFormat="1" ht="18" customHeight="1" x14ac:dyDescent="0.25">
      <c r="B220" s="15"/>
      <c r="C220" s="66"/>
      <c r="D220" s="71"/>
      <c r="E220" s="50"/>
      <c r="F220" s="48"/>
      <c r="G220" s="224" t="str">
        <f t="shared" si="15"/>
        <v/>
      </c>
      <c r="H220" s="397"/>
      <c r="I220" s="397"/>
      <c r="J220" s="397"/>
      <c r="K220" s="19"/>
      <c r="M220" s="68"/>
    </row>
    <row r="221" spans="2:13" s="3" customFormat="1" ht="18" customHeight="1" x14ac:dyDescent="0.25">
      <c r="B221" s="15"/>
      <c r="C221" s="66"/>
      <c r="D221" s="71"/>
      <c r="E221" s="50"/>
      <c r="F221" s="48"/>
      <c r="G221" s="224" t="str">
        <f t="shared" si="15"/>
        <v/>
      </c>
      <c r="H221" s="397"/>
      <c r="I221" s="397"/>
      <c r="J221" s="397"/>
      <c r="K221" s="19"/>
      <c r="M221" s="68"/>
    </row>
    <row r="222" spans="2:13" s="3" customFormat="1" ht="18" customHeight="1" x14ac:dyDescent="0.25">
      <c r="B222" s="15"/>
      <c r="C222" s="66"/>
      <c r="D222" s="71"/>
      <c r="E222" s="50"/>
      <c r="F222" s="48"/>
      <c r="G222" s="224" t="str">
        <f t="shared" si="15"/>
        <v/>
      </c>
      <c r="H222" s="397"/>
      <c r="I222" s="397"/>
      <c r="J222" s="397"/>
      <c r="K222" s="19"/>
      <c r="M222" s="67" t="s">
        <v>156</v>
      </c>
    </row>
    <row r="223" spans="2:13" s="3" customFormat="1" ht="28.05" customHeight="1" x14ac:dyDescent="0.25">
      <c r="B223" s="15"/>
      <c r="C223" s="410" t="s">
        <v>7</v>
      </c>
      <c r="D223" s="411"/>
      <c r="E223" s="229">
        <f>SUM(E208,E209,E210,E211,E215,E219)</f>
        <v>0</v>
      </c>
      <c r="F223" s="206">
        <f>SUM(F208,F209,F210,F211,F215,F219)</f>
        <v>0</v>
      </c>
      <c r="G223" s="207">
        <f t="shared" ref="G223" si="18">SUM(G208,G209,G210,G211,G215,G219)</f>
        <v>0</v>
      </c>
      <c r="H223" s="418"/>
      <c r="I223" s="419"/>
      <c r="J223" s="420"/>
      <c r="K223" s="19"/>
      <c r="M223" s="68"/>
    </row>
    <row r="224" spans="2:13" ht="10.050000000000001" customHeight="1" thickBot="1" x14ac:dyDescent="0.35">
      <c r="B224" s="98"/>
      <c r="C224" s="174"/>
      <c r="D224" s="173"/>
      <c r="E224" s="174"/>
      <c r="F224" s="174"/>
      <c r="G224" s="99"/>
      <c r="H224" s="99"/>
      <c r="I224" s="99"/>
      <c r="J224" s="99"/>
      <c r="K224" s="101"/>
    </row>
    <row r="225" spans="2:14" ht="13.95" customHeight="1" thickBot="1" x14ac:dyDescent="0.3">
      <c r="C225" s="230"/>
      <c r="D225" s="230"/>
      <c r="E225" s="231"/>
      <c r="F225" s="231"/>
      <c r="G225" s="18"/>
      <c r="H225" s="18"/>
      <c r="I225" s="18"/>
      <c r="J225" s="3"/>
      <c r="L225" s="1"/>
      <c r="M225" s="1"/>
    </row>
    <row r="226" spans="2:14" ht="10.050000000000001" customHeight="1" x14ac:dyDescent="0.3">
      <c r="B226" s="91"/>
      <c r="C226" s="92"/>
      <c r="D226" s="92"/>
      <c r="E226" s="218"/>
      <c r="F226" s="92"/>
      <c r="G226" s="92"/>
      <c r="H226" s="92"/>
      <c r="I226" s="92"/>
      <c r="J226" s="92"/>
      <c r="K226" s="105"/>
      <c r="L226" s="1"/>
      <c r="M226" s="232"/>
      <c r="N226" s="232"/>
    </row>
    <row r="227" spans="2:14" ht="25.95" customHeight="1" x14ac:dyDescent="0.3">
      <c r="B227" s="13"/>
      <c r="C227" s="394" t="s">
        <v>135</v>
      </c>
      <c r="D227" s="395"/>
      <c r="E227" s="395"/>
      <c r="F227" s="395"/>
      <c r="G227" s="395"/>
      <c r="H227" s="395"/>
      <c r="I227" s="395"/>
      <c r="J227" s="396"/>
      <c r="K227" s="95"/>
      <c r="L227" s="1"/>
      <c r="M227" s="232"/>
      <c r="N227" s="232"/>
    </row>
    <row r="228" spans="2:14" ht="10.050000000000001" customHeight="1" thickBot="1" x14ac:dyDescent="0.3">
      <c r="B228" s="98"/>
      <c r="C228" s="233"/>
      <c r="D228" s="233"/>
      <c r="E228" s="234"/>
      <c r="F228" s="234"/>
      <c r="G228" s="235"/>
      <c r="H228" s="235"/>
      <c r="I228" s="235"/>
      <c r="J228" s="21"/>
      <c r="K228" s="101"/>
      <c r="L228" s="1"/>
      <c r="M228" s="232"/>
      <c r="N228" s="232"/>
    </row>
    <row r="229" spans="2:14" ht="13.95" customHeight="1" thickBot="1" x14ac:dyDescent="0.3">
      <c r="C229" s="230"/>
      <c r="D229" s="230"/>
      <c r="E229" s="231"/>
      <c r="F229" s="231"/>
      <c r="G229" s="18"/>
      <c r="H229" s="18"/>
      <c r="I229" s="18"/>
      <c r="J229" s="3"/>
      <c r="L229" s="1"/>
      <c r="M229" s="1"/>
    </row>
    <row r="230" spans="2:14" ht="10.050000000000001" customHeight="1" x14ac:dyDescent="0.3">
      <c r="B230" s="91"/>
      <c r="C230" s="104"/>
      <c r="D230" s="178"/>
      <c r="E230" s="104"/>
      <c r="F230" s="104"/>
      <c r="G230" s="92"/>
      <c r="H230" s="92"/>
      <c r="I230" s="92"/>
      <c r="J230" s="92"/>
      <c r="K230" s="94"/>
    </row>
    <row r="231" spans="2:14" ht="40.049999999999997" customHeight="1" x14ac:dyDescent="0.3">
      <c r="B231" s="13"/>
      <c r="C231" s="416" t="s">
        <v>167</v>
      </c>
      <c r="D231" s="417"/>
      <c r="E231" s="417"/>
      <c r="F231" s="417"/>
      <c r="G231" s="417"/>
      <c r="H231" s="417"/>
      <c r="I231" s="417"/>
      <c r="J231" s="417"/>
      <c r="K231" s="95"/>
    </row>
    <row r="232" spans="2:14" ht="10.050000000000001" customHeight="1" thickBot="1" x14ac:dyDescent="0.35">
      <c r="B232" s="98"/>
      <c r="C232" s="236"/>
      <c r="D232" s="237"/>
      <c r="E232" s="236"/>
      <c r="F232" s="236"/>
      <c r="G232" s="99"/>
      <c r="H232" s="99"/>
      <c r="I232" s="99"/>
      <c r="J232" s="99"/>
      <c r="K232" s="101"/>
    </row>
    <row r="233" spans="2:14" ht="15" x14ac:dyDescent="0.3">
      <c r="C233" s="238"/>
      <c r="D233" s="239"/>
      <c r="E233" s="238"/>
      <c r="F233" s="238"/>
    </row>
    <row r="234" spans="2:14" ht="41.1" customHeight="1" x14ac:dyDescent="0.3">
      <c r="C234" s="413" t="s">
        <v>117</v>
      </c>
      <c r="D234" s="414"/>
      <c r="E234" s="414"/>
      <c r="F234" s="414"/>
      <c r="G234" s="414"/>
      <c r="H234" s="414"/>
      <c r="I234" s="414"/>
      <c r="J234" s="415"/>
      <c r="L234" s="1"/>
    </row>
    <row r="235" spans="2:14" ht="15" x14ac:dyDescent="0.3">
      <c r="C235" s="238"/>
      <c r="D235" s="239"/>
      <c r="E235" s="238"/>
      <c r="F235" s="238"/>
    </row>
  </sheetData>
  <sheetProtection algorithmName="SHA-512" hashValue="aOFVpB3w9nDGhlMqAg92qyM9Xk+kvUNxcd+en81g8oZtdnPJjv2x8647VtbEyvBHl79IA1KXAIDEH5118uEZ7Q==" saltValue="jzwILxnsmeqyBCShufPdsQ==" spinCount="100000" sheet="1" objects="1" scenarios="1" formatRows="0"/>
  <mergeCells count="264">
    <mergeCell ref="M6:N6"/>
    <mergeCell ref="C154:D154"/>
    <mergeCell ref="C159:D159"/>
    <mergeCell ref="F69:J69"/>
    <mergeCell ref="C115:E115"/>
    <mergeCell ref="C116:E116"/>
    <mergeCell ref="C13:J13"/>
    <mergeCell ref="C11:J11"/>
    <mergeCell ref="I137:J137"/>
    <mergeCell ref="F61:J61"/>
    <mergeCell ref="F57:J58"/>
    <mergeCell ref="I132:J132"/>
    <mergeCell ref="D19:J19"/>
    <mergeCell ref="C75:E75"/>
    <mergeCell ref="F77:J77"/>
    <mergeCell ref="C24:J24"/>
    <mergeCell ref="F86:J86"/>
    <mergeCell ref="C98:J98"/>
    <mergeCell ref="C63:E63"/>
    <mergeCell ref="G115:J115"/>
    <mergeCell ref="C33:J33"/>
    <mergeCell ref="C36:E36"/>
    <mergeCell ref="C37:E37"/>
    <mergeCell ref="C114:E114"/>
    <mergeCell ref="M36:O36"/>
    <mergeCell ref="M40:O40"/>
    <mergeCell ref="M52:O52"/>
    <mergeCell ref="I136:J136"/>
    <mergeCell ref="C38:E38"/>
    <mergeCell ref="C39:E39"/>
    <mergeCell ref="C40:E40"/>
    <mergeCell ref="C129:J129"/>
    <mergeCell ref="F28:J28"/>
    <mergeCell ref="F29:J29"/>
    <mergeCell ref="F38:J38"/>
    <mergeCell ref="F40:J40"/>
    <mergeCell ref="F54:J54"/>
    <mergeCell ref="H46:J46"/>
    <mergeCell ref="F36:J36"/>
    <mergeCell ref="F46:G46"/>
    <mergeCell ref="C66:E66"/>
    <mergeCell ref="C67:E67"/>
    <mergeCell ref="F39:G39"/>
    <mergeCell ref="C56:E56"/>
    <mergeCell ref="G90:H90"/>
    <mergeCell ref="I90:J90"/>
    <mergeCell ref="F114:J114"/>
    <mergeCell ref="M63:O63"/>
    <mergeCell ref="F37:J37"/>
    <mergeCell ref="M45:O45"/>
    <mergeCell ref="M47:O47"/>
    <mergeCell ref="F48:J49"/>
    <mergeCell ref="F52:J52"/>
    <mergeCell ref="F53:J53"/>
    <mergeCell ref="F66:J66"/>
    <mergeCell ref="F67:J67"/>
    <mergeCell ref="H39:J39"/>
    <mergeCell ref="F41:J42"/>
    <mergeCell ref="C43:J43"/>
    <mergeCell ref="C45:E45"/>
    <mergeCell ref="F45:J45"/>
    <mergeCell ref="C55:E55"/>
    <mergeCell ref="M59:O59"/>
    <mergeCell ref="N55:N56"/>
    <mergeCell ref="C61:E61"/>
    <mergeCell ref="C153:D153"/>
    <mergeCell ref="C162:D162"/>
    <mergeCell ref="C144:D144"/>
    <mergeCell ref="I153:J153"/>
    <mergeCell ref="I154:J154"/>
    <mergeCell ref="C140:D140"/>
    <mergeCell ref="I155:J155"/>
    <mergeCell ref="C155:D155"/>
    <mergeCell ref="I150:J150"/>
    <mergeCell ref="I148:J148"/>
    <mergeCell ref="I149:J149"/>
    <mergeCell ref="C141:D141"/>
    <mergeCell ref="C148:D148"/>
    <mergeCell ref="C149:D149"/>
    <mergeCell ref="I158:J158"/>
    <mergeCell ref="C145:D145"/>
    <mergeCell ref="C158:D158"/>
    <mergeCell ref="I140:J140"/>
    <mergeCell ref="C147:J147"/>
    <mergeCell ref="C143:J143"/>
    <mergeCell ref="C150:D150"/>
    <mergeCell ref="I161:J161"/>
    <mergeCell ref="I152:J152"/>
    <mergeCell ref="I144:J144"/>
    <mergeCell ref="D16:J16"/>
    <mergeCell ref="C26:E26"/>
    <mergeCell ref="C121:E121"/>
    <mergeCell ref="C122:E122"/>
    <mergeCell ref="I138:J138"/>
    <mergeCell ref="C90:E90"/>
    <mergeCell ref="F81:J81"/>
    <mergeCell ref="C47:E47"/>
    <mergeCell ref="F47:J47"/>
    <mergeCell ref="C48:E48"/>
    <mergeCell ref="F62:G62"/>
    <mergeCell ref="C64:E64"/>
    <mergeCell ref="G116:I116"/>
    <mergeCell ref="C105:J105"/>
    <mergeCell ref="F79:J79"/>
    <mergeCell ref="C107:J107"/>
    <mergeCell ref="C137:D137"/>
    <mergeCell ref="C134:D134"/>
    <mergeCell ref="C132:D132"/>
    <mergeCell ref="I134:J134"/>
    <mergeCell ref="I135:J135"/>
    <mergeCell ref="C135:D135"/>
    <mergeCell ref="C92:E96"/>
    <mergeCell ref="C100:E100"/>
    <mergeCell ref="F80:J80"/>
    <mergeCell ref="C27:E27"/>
    <mergeCell ref="C46:E46"/>
    <mergeCell ref="F122:G122"/>
    <mergeCell ref="C133:J133"/>
    <mergeCell ref="I122:J122"/>
    <mergeCell ref="F120:J120"/>
    <mergeCell ref="C127:J127"/>
    <mergeCell ref="C120:E120"/>
    <mergeCell ref="F113:J113"/>
    <mergeCell ref="C113:E113"/>
    <mergeCell ref="C28:E28"/>
    <mergeCell ref="C29:E29"/>
    <mergeCell ref="C30:E30"/>
    <mergeCell ref="C41:E41"/>
    <mergeCell ref="C32:J32"/>
    <mergeCell ref="F78:J78"/>
    <mergeCell ref="C57:E57"/>
    <mergeCell ref="C85:E85"/>
    <mergeCell ref="C86:E86"/>
    <mergeCell ref="C62:E62"/>
    <mergeCell ref="F55:G55"/>
    <mergeCell ref="C77:E78"/>
    <mergeCell ref="F56:J56"/>
    <mergeCell ref="C139:D139"/>
    <mergeCell ref="C172:D172"/>
    <mergeCell ref="I167:J167"/>
    <mergeCell ref="I159:J159"/>
    <mergeCell ref="I139:J139"/>
    <mergeCell ref="D1:K1"/>
    <mergeCell ref="C23:J23"/>
    <mergeCell ref="I96:J96"/>
    <mergeCell ref="C73:J73"/>
    <mergeCell ref="C83:J83"/>
    <mergeCell ref="C88:J88"/>
    <mergeCell ref="C50:J50"/>
    <mergeCell ref="I92:J92"/>
    <mergeCell ref="I93:J93"/>
    <mergeCell ref="I94:J94"/>
    <mergeCell ref="I95:J95"/>
    <mergeCell ref="C71:E71"/>
    <mergeCell ref="C59:J59"/>
    <mergeCell ref="C69:E69"/>
    <mergeCell ref="C6:J6"/>
    <mergeCell ref="F71:J71"/>
    <mergeCell ref="F27:J27"/>
    <mergeCell ref="C54:E54"/>
    <mergeCell ref="C9:J9"/>
    <mergeCell ref="I163:J163"/>
    <mergeCell ref="C157:J157"/>
    <mergeCell ref="I141:J141"/>
    <mergeCell ref="I145:J145"/>
    <mergeCell ref="C136:D136"/>
    <mergeCell ref="C234:J234"/>
    <mergeCell ref="C138:D138"/>
    <mergeCell ref="C160:D160"/>
    <mergeCell ref="I160:J160"/>
    <mergeCell ref="C161:D161"/>
    <mergeCell ref="C151:D151"/>
    <mergeCell ref="I151:J151"/>
    <mergeCell ref="C152:D152"/>
    <mergeCell ref="C167:D167"/>
    <mergeCell ref="C188:D188"/>
    <mergeCell ref="C182:D182"/>
    <mergeCell ref="C183:D183"/>
    <mergeCell ref="C174:D174"/>
    <mergeCell ref="I182:J182"/>
    <mergeCell ref="I187:J187"/>
    <mergeCell ref="I186:J186"/>
    <mergeCell ref="C175:D175"/>
    <mergeCell ref="C231:J231"/>
    <mergeCell ref="H223:J223"/>
    <mergeCell ref="C227:J227"/>
    <mergeCell ref="H221:J221"/>
    <mergeCell ref="I195:J195"/>
    <mergeCell ref="C196:D196"/>
    <mergeCell ref="H209:J209"/>
    <mergeCell ref="H213:J213"/>
    <mergeCell ref="H210:J210"/>
    <mergeCell ref="H212:J212"/>
    <mergeCell ref="H216:J216"/>
    <mergeCell ref="C206:D206"/>
    <mergeCell ref="C219:D219"/>
    <mergeCell ref="H219:J219"/>
    <mergeCell ref="H220:J220"/>
    <mergeCell ref="H214:J214"/>
    <mergeCell ref="H208:J208"/>
    <mergeCell ref="F206:F207"/>
    <mergeCell ref="G206:G207"/>
    <mergeCell ref="H206:J207"/>
    <mergeCell ref="C223:D223"/>
    <mergeCell ref="H222:J222"/>
    <mergeCell ref="C202:J202"/>
    <mergeCell ref="H217:J217"/>
    <mergeCell ref="H218:J218"/>
    <mergeCell ref="C215:D215"/>
    <mergeCell ref="I171:J171"/>
    <mergeCell ref="C195:D195"/>
    <mergeCell ref="C186:D186"/>
    <mergeCell ref="C204:J204"/>
    <mergeCell ref="C198:D198"/>
    <mergeCell ref="I192:J192"/>
    <mergeCell ref="C180:J180"/>
    <mergeCell ref="C173:D173"/>
    <mergeCell ref="C171:D171"/>
    <mergeCell ref="I174:J174"/>
    <mergeCell ref="I177:J177"/>
    <mergeCell ref="C178:D178"/>
    <mergeCell ref="I175:J175"/>
    <mergeCell ref="I178:J178"/>
    <mergeCell ref="I183:J183"/>
    <mergeCell ref="I188:J188"/>
    <mergeCell ref="I196:J196"/>
    <mergeCell ref="I198:J198"/>
    <mergeCell ref="C193:D193"/>
    <mergeCell ref="C194:D194"/>
    <mergeCell ref="C181:D181"/>
    <mergeCell ref="H211:J211"/>
    <mergeCell ref="H215:J215"/>
    <mergeCell ref="C185:J185"/>
    <mergeCell ref="C190:J190"/>
    <mergeCell ref="I176:J176"/>
    <mergeCell ref="C187:D187"/>
    <mergeCell ref="C191:D191"/>
    <mergeCell ref="C176:D176"/>
    <mergeCell ref="C192:D192"/>
    <mergeCell ref="C211:D211"/>
    <mergeCell ref="C15:J15"/>
    <mergeCell ref="C18:J18"/>
    <mergeCell ref="C163:D163"/>
    <mergeCell ref="I169:J169"/>
    <mergeCell ref="C168:D168"/>
    <mergeCell ref="I168:J168"/>
    <mergeCell ref="C177:D177"/>
    <mergeCell ref="E206:E207"/>
    <mergeCell ref="C109:J109"/>
    <mergeCell ref="C110:J110"/>
    <mergeCell ref="C164:D164"/>
    <mergeCell ref="C169:D169"/>
    <mergeCell ref="C170:D170"/>
    <mergeCell ref="C166:J166"/>
    <mergeCell ref="I193:J193"/>
    <mergeCell ref="G131:H131"/>
    <mergeCell ref="I162:J162"/>
    <mergeCell ref="I173:J173"/>
    <mergeCell ref="I172:J172"/>
    <mergeCell ref="I164:J164"/>
    <mergeCell ref="I170:J170"/>
    <mergeCell ref="I191:J191"/>
    <mergeCell ref="I194:J194"/>
    <mergeCell ref="I181:J181"/>
  </mergeCells>
  <conditionalFormatting sqref="C13">
    <cfRule type="containsText" dxfId="23" priority="12" operator="containsText" text="Non répertorié à l'Annexe A, passer à la section ci-dessou">
      <formula>NOT(ISERROR(SEARCH("Non répertorié à l'Annexe A, passer à la section ci-dessou",C13)))</formula>
    </cfRule>
  </conditionalFormatting>
  <conditionalFormatting sqref="C107">
    <cfRule type="containsText" dxfId="22" priority="31" operator="containsText" text="Non répertorié à l'Annexe A, passer à la section ci-dessou">
      <formula>NOT(ISERROR(SEARCH("Non répertorié à l'Annexe A, passer à la section ci-dessou",C107)))</formula>
    </cfRule>
  </conditionalFormatting>
  <conditionalFormatting sqref="C129">
    <cfRule type="containsText" dxfId="21" priority="17" operator="containsText" text="Non répertorié à l'Annexe A, passer à la section ci-dessou">
      <formula>NOT(ISERROR(SEARCH("Non répertorié à l'Annexe A, passer à la section ci-dessou",C129)))</formula>
    </cfRule>
  </conditionalFormatting>
  <conditionalFormatting sqref="C41:E41">
    <cfRule type="containsText" dxfId="20" priority="11" operator="containsText" text="L'adresse courriel du représentant officiel de l'entreprise est essentielle pour communiquer la décision">
      <formula>NOT(ISERROR(SEARCH("L'adresse courriel du représentant officiel de l'entreprise est essentielle pour communiquer la décision",C41)))</formula>
    </cfRule>
  </conditionalFormatting>
  <conditionalFormatting sqref="C48:E48">
    <cfRule type="containsText" dxfId="19" priority="6" operator="containsText" text="L'adresse courriel du réalisateur est essentielle pour communiquer la décision">
      <formula>NOT(ISERROR(SEARCH("L'adresse courriel du réalisateur est essentielle pour communiquer la décision",C48)))</formula>
    </cfRule>
  </conditionalFormatting>
  <conditionalFormatting sqref="F114:J114">
    <cfRule type="notContainsBlanks" dxfId="18" priority="36">
      <formula>LEN(TRIM(F114))&gt;0</formula>
    </cfRule>
  </conditionalFormatting>
  <conditionalFormatting sqref="G115 J116">
    <cfRule type="notContainsBlanks" dxfId="17" priority="32">
      <formula>LEN(TRIM(G115))&gt;0</formula>
    </cfRule>
  </conditionalFormatting>
  <conditionalFormatting sqref="G116:I116">
    <cfRule type="containsText" dxfId="16" priority="9" operator="containsText" text="Le rapport final doit être remis au plus tard le">
      <formula>NOT(ISERROR(SEARCH("Le rapport final doit être remis au plus tard le",G116)))</formula>
    </cfRule>
  </conditionalFormatting>
  <conditionalFormatting sqref="G115:J115">
    <cfRule type="containsText" dxfId="15" priority="10" operator="containsText" text="Malheureusement, votre demande étant soumise hors du délai de 14 jours avant le début des activités, elle n'est donc pas admissible">
      <formula>NOT(ISERROR(SEARCH("Malheureusement, votre demande étant soumise hors du délai de 14 jours avant le début des activités, elle n'est donc pas admissible",G115)))</formula>
    </cfRule>
  </conditionalFormatting>
  <conditionalFormatting sqref="I90:J90">
    <cfRule type="notContainsBlanks" dxfId="14" priority="1">
      <formula>LEN(TRIM(I90))&gt;0</formula>
    </cfRule>
    <cfRule type="expression" dxfId="13" priority="2">
      <formula>$G$90&lt;&gt;""</formula>
    </cfRule>
  </conditionalFormatting>
  <conditionalFormatting sqref="I122:J122">
    <cfRule type="notContainsBlanks" dxfId="12" priority="8">
      <formula>LEN(TRIM(I122))&gt;0</formula>
    </cfRule>
    <cfRule type="expression" dxfId="11" priority="34">
      <formula>H122="Préciser svp :"</formula>
    </cfRule>
  </conditionalFormatting>
  <conditionalFormatting sqref="M100">
    <cfRule type="containsText" dxfId="10" priority="27" operator="containsText" text="Non répertorié à l'Annexe A, passer à la section ci-dessou">
      <formula>NOT(ISERROR(SEARCH("Non répertorié à l'Annexe A, passer à la section ci-dessou",M100)))</formula>
    </cfRule>
  </conditionalFormatting>
  <conditionalFormatting sqref="M117">
    <cfRule type="notContainsBlanks" dxfId="9" priority="24">
      <formula>LEN(TRIM(M117))&gt;0</formula>
    </cfRule>
  </conditionalFormatting>
  <dataValidations xWindow="902" yWindow="651" count="12">
    <dataValidation type="whole" operator="greaterThan" allowBlank="1" showInputMessage="1" showErrorMessage="1" sqref="F63:F64" xr:uid="{A6CAB35F-940C-4391-A855-66001E97C5A9}">
      <formula1>0</formula1>
    </dataValidation>
    <dataValidation type="whole" operator="greaterThanOrEqual" allowBlank="1" showInputMessage="1" showErrorMessage="1" error="Entrer un nombre entier sans décimale" sqref="E191:E195 E144 E167:E177 E181:E182 E186:E187" xr:uid="{1E7E32B0-3D75-4954-82DD-6CFC4CFC981E}">
      <formula1>0</formula1>
    </dataValidation>
    <dataValidation allowBlank="1" showInputMessage="1" showErrorMessage="1" prompt="Pour copier un texte de format Word, double cliquer dans cette cellule_x000a_" sqref="F76:J76" xr:uid="{31CC7C5D-4C62-4DFF-8CC9-537D16A5E6B8}"/>
    <dataValidation allowBlank="1" showInputMessage="1" showErrorMessage="1" prompt="Pour copier un texte de format Word, double cliquer dans cet espace_x000a__x000a_" sqref="F69:J69 F71:J71 F77:J81" xr:uid="{1F8C50F1-F51E-410B-95BC-8990004818C9}"/>
    <dataValidation allowBlank="1" showInputMessage="1" showErrorMessage="1" prompt="Entrer la date comme suit : _x000a_aaaa-mm-jj" sqref="F115:F116" xr:uid="{E038D06A-029F-4EE5-A8E0-5E294CF393C6}"/>
    <dataValidation type="whole" operator="greaterThanOrEqual" allowBlank="1" showInputMessage="1" showErrorMessage="1" error="Entrer un nombre entier sans décimale" prompt="Si non offert par la manifestation; personne admissible au transport en fonction du format de l'oeuvre" sqref="E158:E161" xr:uid="{3B5DF4A4-99B9-4478-8133-BD11C53EAAF6}">
      <formula1>0</formula1>
    </dataValidation>
    <dataValidation allowBlank="1" showInputMessage="1" showErrorMessage="1" prompt="Inscrire la description des dépenses" sqref="C167:C177 C191:C195 C144" xr:uid="{FCFB38B9-A4D6-4032-B600-1E383951BEBB}"/>
    <dataValidation allowBlank="1" showInputMessage="1" showErrorMessage="1" prompt="Cette personne est généralement un haut dirigeant inscrit au REQ comme étant président, directeur général, secrétaire, vice-président, trésorier ou une personne administratice autorisée à engager la société de par les règlements internes de la société." sqref="C33:J33 F36:J36" xr:uid="{145FD48E-89C3-4FB1-AD00-D761408BD3DC}"/>
    <dataValidation type="whole" operator="greaterThanOrEqual" allowBlank="1" showInputMessage="1" showErrorMessage="1" error="Entrer un nombre entier sans décimale" prompt="Personne admissible au transport et à l'hébergement en fonction de la catégorie de festival et du format de l'oeuvre" sqref="E134:E138 E148:E149 E151:E152" xr:uid="{415CF688-5444-4671-8B65-6013C73FF1F9}">
      <formula1>0</formula1>
    </dataValidation>
    <dataValidation type="whole" operator="greaterThanOrEqual" allowBlank="1" showInputMessage="1" showErrorMessage="1" error="Entrer un nombre entier sans décimale" prompt="A noter que les frais pour autres comédiens ne sont pas admissibles" sqref="E139:E140 E153:E154 E162:E163" xr:uid="{35AB10FE-A6D8-4649-ACBD-D3390677AEF7}">
      <formula1>0</formula1>
    </dataValidation>
    <dataValidation type="whole" operator="greaterThanOrEqual" allowBlank="1" showInputMessage="1" showErrorMessage="1" error="Entrer un nombre entier sans décimale" prompt="À compléter à l'étape du rapport final" sqref="F134:F140 F144 F148:F154 F158:F163 F167:F177 F181:F182 F186:F187 F191:F195 F208:F210 F212:F214 F216:F218 F220:F222" xr:uid="{A4E0EB7E-0624-4EBA-AA59-ACA5687B0AA3}">
      <formula1>0</formula1>
    </dataValidation>
    <dataValidation type="whole" operator="greaterThanOrEqual" allowBlank="1" showInputMessage="1" showErrorMessage="1" sqref="E150 E208:E210 E212:E214 E216:E218 E220:E222" xr:uid="{62430542-F341-4FC6-81E3-139643E4F5FA}">
      <formula1>0</formula1>
    </dataValidation>
  </dataValidations>
  <hyperlinks>
    <hyperlink ref="C227:J227" location="Rapport_Final!C7" display="RAPPORT BILAN cliquer ici" xr:uid="{763C42DA-96B6-437E-A37B-9368D51461B6}"/>
    <hyperlink ref="M222" location="Rapport_Final!C18" display="accès rapide au rapport final" xr:uid="{48855E85-A688-451D-B703-26A1CCF5479E}"/>
    <hyperlink ref="M195" location="Rapport_Final!C17" display="accès rapide au rapport final" xr:uid="{AFF569E7-B367-4ABC-8178-0A09F64EAEE7}"/>
    <hyperlink ref="D19:J19" location="Rapport_Final!C7" display="répondre aux questions et compléter tous les champs de Rapport final" xr:uid="{15A00B57-4B54-45CA-9B8D-826D2921299E}"/>
    <hyperlink ref="C107:E107" r:id="rId1" display="Référence : Événements Annexe A cliquer ici" xr:uid="{FA7C2934-8516-405F-9379-BE10C2D66C59}"/>
    <hyperlink ref="C129:F129" r:id="rId2" display="Référence : Événements Annexe A cliquer ici" xr:uid="{91410B39-9385-4D9E-AE9D-51AE44BDE34B}"/>
    <hyperlink ref="C129:J129" location="Frais_Admissibles_Cat_Festival!C7" display="Pour Consulter la liste des personnes admissibles pour les frais de déplacement et l'hébergement en fonction de la catégorie de la manifestation et du format de l'œuvre cliquer ici" xr:uid="{F501529F-00EC-4404-9159-EFD50095D695}"/>
    <hyperlink ref="C13:E13" r:id="rId3" display="Référence : Événements Annexe A cliquer ici" xr:uid="{DE39C6D6-A9C7-4946-8D4E-055E3E8D2B2F}"/>
    <hyperlink ref="M154" location="Rapport_Final!C17" display="accès rapide au rapport final" xr:uid="{8EFE1592-8D30-459A-8B4F-19DCEE6CDD4B}"/>
    <hyperlink ref="M177" location="Rapport_Final!C17" display="accès rapide au rapport final" xr:uid="{155CB0C3-DC68-4EF7-B7F4-777E4A4C866E}"/>
    <hyperlink ref="C110:J110" r:id="rId4" display="Veuillez utiliser le formulaire dédié à ces catégories de festivals ou événements cliquez ici." xr:uid="{FB8BF5D0-2E1E-4269-93C7-2FD3B0451951}"/>
  </hyperlinks>
  <printOptions horizontalCentered="1"/>
  <pageMargins left="0.25" right="0.25" top="0.75" bottom="0.75" header="0.3" footer="0.3"/>
  <pageSetup paperSize="3" scale="72" fitToHeight="5" orientation="portrait" r:id="rId5"/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8" r:id="rId8" name="Check Box 44">
              <controlPr defaultSize="0" autoFill="0" autoLine="0" autoPict="0" altText="">
                <anchor moveWithCells="1">
                  <from>
                    <xdr:col>9</xdr:col>
                    <xdr:colOff>1501140</xdr:colOff>
                    <xdr:row>230</xdr:row>
                    <xdr:rowOff>15240</xdr:rowOff>
                  </from>
                  <to>
                    <xdr:col>9</xdr:col>
                    <xdr:colOff>1889760</xdr:colOff>
                    <xdr:row>231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902" yWindow="651" count="9">
        <x14:dataValidation type="list" allowBlank="1" showInputMessage="1" showErrorMessage="1" prompt="Sélectionner dans la liste" xr:uid="{6968E903-190E-4438-9ECC-AA378C45D243}">
          <x14:formula1>
            <xm:f>Paramètres!$A$2:$A$5</xm:f>
          </x14:formula1>
          <xm:sqref>F26</xm:sqref>
        </x14:dataValidation>
        <x14:dataValidation type="list" allowBlank="1" showInputMessage="1" showErrorMessage="1" xr:uid="{099F0A26-EBC9-49C6-9CCD-E17DE2CA5410}">
          <x14:formula1>
            <xm:f>Paramètres!$D$2:$D$3</xm:f>
          </x14:formula1>
          <xm:sqref>N22</xm:sqref>
        </x14:dataValidation>
        <x14:dataValidation type="list" allowBlank="1" showInputMessage="1" showErrorMessage="1" prompt="Sélectionner dans la liste" xr:uid="{10CCAFC7-4A43-4839-9B01-83BFF4B40D34}">
          <x14:formula1>
            <xm:f>Paramètres!$F$2:$F$4</xm:f>
          </x14:formula1>
          <xm:sqref>F122:G122</xm:sqref>
        </x14:dataValidation>
        <x14:dataValidation type="list" allowBlank="1" showInputMessage="1" showErrorMessage="1" prompt="Sélectionner dans la liste" xr:uid="{864F16AC-1A30-4968-83E5-0FDD79806587}">
          <x14:formula1>
            <xm:f>Paramètres!$D$2:$D$3</xm:f>
          </x14:formula1>
          <xm:sqref>F121 F75 F85 F90 F100</xm:sqref>
        </x14:dataValidation>
        <x14:dataValidation type="list" allowBlank="1" showInputMessage="1" showErrorMessage="1" prompt="Sélectionner dans la liste" xr:uid="{74FC958F-78A7-43E4-9F8C-B18EFA9C8AB5}">
          <x14:formula1>
            <xm:f>Paramètres!$B$2:$B$10</xm:f>
          </x14:formula1>
          <xm:sqref>F62</xm:sqref>
        </x14:dataValidation>
        <x14:dataValidation type="list" allowBlank="1" showInputMessage="1" showErrorMessage="1" prompt="Sélectionner dans la liste" xr:uid="{7E06BAAD-89C7-40C1-81B4-77FBB3C264DE}">
          <x14:formula1>
            <xm:f>Paramètres!$L$1:$L$2</xm:f>
          </x14:formula1>
          <xm:sqref>D208:D210 D212:D214 D216:D218 D220:D222</xm:sqref>
        </x14:dataValidation>
        <x14:dataValidation type="list" allowBlank="1" showInputMessage="1" showErrorMessage="1" prompt="Sélectionner dans la liste_x000a__x000a_Si la combinaison Format, Festival et Section ne s'y trouve pas, il s'agit d'un festival de Catégorie 3 ou non répertorié à l'Annexe A_x000a_Veuillez utiliser le formulaire dédié à ces catégories de festivals ou événements" xr:uid="{307BD3D0-88D8-4397-845C-7DE97EA91BC6}">
          <x14:formula1>
            <xm:f>Paramètres!$M$2:$M$71</xm:f>
          </x14:formula1>
          <xm:sqref>F113:J113</xm:sqref>
        </x14:dataValidation>
        <x14:dataValidation type="list" allowBlank="1" showInputMessage="1" showErrorMessage="1" xr:uid="{D9F92EE5-8D3D-47C1-8A5C-F8ECC4959D6D}">
          <x14:formula1>
            <xm:f>Paramètres!#REF!</xm:f>
          </x14:formula1>
          <xm:sqref>E62 E91</xm:sqref>
        </x14:dataValidation>
        <x14:dataValidation type="list" allowBlank="1" showInputMessage="1" showErrorMessage="1" xr:uid="{188DF9CC-F23E-4256-8C66-DBCC9CA4A982}">
          <x14:formula1>
            <xm:f>Paramètres!$G$2:$G$3</xm:f>
          </x14:formula1>
          <xm:sqref>I90:J90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8697D-A547-462E-87B9-DE00569B1D67}">
  <sheetPr>
    <tabColor theme="4" tint="0.79998168889431442"/>
  </sheetPr>
  <dimension ref="B1:N48"/>
  <sheetViews>
    <sheetView showGridLines="0" zoomScale="90" zoomScaleNormal="90" workbookViewId="0">
      <pane ySplit="9" topLeftCell="A10" activePane="bottomLeft" state="frozen"/>
      <selection pane="bottomLeft" activeCell="C7" sqref="C7:F7"/>
    </sheetView>
  </sheetViews>
  <sheetFormatPr baseColWidth="10" defaultColWidth="42.77734375" defaultRowHeight="13.8" x14ac:dyDescent="0.25"/>
  <cols>
    <col min="1" max="1" width="1.6640625" style="3" customWidth="1"/>
    <col min="2" max="2" width="2.6640625" style="3" customWidth="1"/>
    <col min="3" max="3" width="50.6640625" style="25" customWidth="1"/>
    <col min="4" max="6" width="50.6640625" style="3" customWidth="1"/>
    <col min="7" max="7" width="1.6640625" style="3" customWidth="1"/>
    <col min="8" max="8" width="2.6640625" style="3" customWidth="1"/>
    <col min="9" max="9" width="20.21875" style="3" customWidth="1"/>
    <col min="10" max="140" width="18.6640625" style="3" customWidth="1"/>
    <col min="141" max="16384" width="42.77734375" style="3"/>
  </cols>
  <sheetData>
    <row r="1" spans="2:14" ht="31.95" customHeight="1" x14ac:dyDescent="0.25">
      <c r="D1" s="421" t="s">
        <v>245</v>
      </c>
      <c r="E1" s="421"/>
      <c r="F1" s="421"/>
      <c r="G1" s="421"/>
      <c r="H1" s="20"/>
      <c r="I1" s="20"/>
      <c r="J1" s="20"/>
      <c r="K1" s="20"/>
      <c r="L1" s="20"/>
      <c r="M1" s="20"/>
      <c r="N1" s="20"/>
    </row>
    <row r="2" spans="2:14" ht="16.8" x14ac:dyDescent="0.25">
      <c r="G2" s="11" t="s">
        <v>70</v>
      </c>
    </row>
    <row r="3" spans="2:14" ht="16.8" x14ac:dyDescent="0.25">
      <c r="G3" s="12" t="s">
        <v>152</v>
      </c>
    </row>
    <row r="4" spans="2:14" x14ac:dyDescent="0.25">
      <c r="G4" s="360" t="s">
        <v>366</v>
      </c>
    </row>
    <row r="5" spans="2:14" ht="14.4" thickBot="1" x14ac:dyDescent="0.3"/>
    <row r="6" spans="2:14" ht="10.050000000000001" customHeight="1" x14ac:dyDescent="0.25">
      <c r="B6" s="26"/>
      <c r="C6" s="27"/>
      <c r="D6" s="28"/>
      <c r="E6" s="28"/>
      <c r="F6" s="28"/>
      <c r="G6" s="29"/>
    </row>
    <row r="7" spans="2:14" ht="24" customHeight="1" x14ac:dyDescent="0.25">
      <c r="B7" s="15"/>
      <c r="C7" s="412" t="s">
        <v>144</v>
      </c>
      <c r="D7" s="412"/>
      <c r="E7" s="412"/>
      <c r="F7" s="412"/>
      <c r="G7" s="19"/>
      <c r="I7" s="72" t="s">
        <v>154</v>
      </c>
    </row>
    <row r="8" spans="2:14" ht="17.399999999999999" x14ac:dyDescent="0.3">
      <c r="B8" s="15"/>
      <c r="C8" s="30"/>
      <c r="G8" s="19"/>
    </row>
    <row r="9" spans="2:14" s="24" customFormat="1" ht="17.399999999999999" x14ac:dyDescent="0.3">
      <c r="B9" s="31"/>
      <c r="C9" s="39" t="s">
        <v>145</v>
      </c>
      <c r="D9" s="44" t="s">
        <v>146</v>
      </c>
      <c r="E9" s="44" t="s">
        <v>147</v>
      </c>
      <c r="F9" s="32" t="s">
        <v>83</v>
      </c>
      <c r="G9" s="33"/>
    </row>
    <row r="10" spans="2:14" s="24" customFormat="1" ht="17.399999999999999" x14ac:dyDescent="0.3">
      <c r="B10" s="31"/>
      <c r="C10" s="39"/>
      <c r="D10" s="44"/>
      <c r="E10" s="44"/>
      <c r="F10" s="32"/>
      <c r="G10" s="33"/>
    </row>
    <row r="11" spans="2:14" s="2" customFormat="1" ht="21" x14ac:dyDescent="0.3">
      <c r="B11" s="34"/>
      <c r="C11" s="40" t="s">
        <v>148</v>
      </c>
      <c r="D11" s="45" t="s">
        <v>264</v>
      </c>
      <c r="E11" s="46" t="s">
        <v>149</v>
      </c>
      <c r="F11" s="18" t="s">
        <v>149</v>
      </c>
      <c r="G11" s="35"/>
    </row>
    <row r="12" spans="2:14" s="1" customFormat="1" ht="18" customHeight="1" x14ac:dyDescent="0.3">
      <c r="B12" s="13"/>
      <c r="C12" s="41" t="s">
        <v>11</v>
      </c>
      <c r="D12" s="46" t="s">
        <v>11</v>
      </c>
      <c r="E12" s="46"/>
      <c r="F12" s="18"/>
      <c r="G12" s="14"/>
    </row>
    <row r="13" spans="2:14" s="1" customFormat="1" ht="18" customHeight="1" x14ac:dyDescent="0.3">
      <c r="B13" s="13"/>
      <c r="C13" s="41" t="s">
        <v>8</v>
      </c>
      <c r="D13" s="46" t="s">
        <v>8</v>
      </c>
      <c r="E13" s="46"/>
      <c r="F13" s="18"/>
      <c r="G13" s="14"/>
    </row>
    <row r="14" spans="2:14" s="1" customFormat="1" ht="31.95" customHeight="1" x14ac:dyDescent="0.3">
      <c r="B14" s="13"/>
      <c r="C14" s="41" t="s">
        <v>150</v>
      </c>
      <c r="D14" s="46"/>
      <c r="E14" s="46"/>
      <c r="F14" s="18"/>
      <c r="G14" s="14"/>
    </row>
    <row r="15" spans="2:14" s="1" customFormat="1" ht="18" customHeight="1" x14ac:dyDescent="0.3">
      <c r="B15" s="13"/>
      <c r="C15" s="41" t="s">
        <v>151</v>
      </c>
      <c r="D15" s="46"/>
      <c r="E15" s="46"/>
      <c r="F15" s="18"/>
      <c r="G15" s="14"/>
    </row>
    <row r="16" spans="2:14" x14ac:dyDescent="0.25">
      <c r="B16" s="15"/>
      <c r="C16" s="42"/>
      <c r="D16" s="47"/>
      <c r="E16" s="47"/>
      <c r="F16" s="4"/>
      <c r="G16" s="19"/>
    </row>
    <row r="17" spans="2:7" x14ac:dyDescent="0.25">
      <c r="B17" s="15"/>
      <c r="C17" s="42"/>
      <c r="D17" s="47"/>
      <c r="E17" s="47"/>
      <c r="F17" s="4"/>
      <c r="G17" s="19"/>
    </row>
    <row r="18" spans="2:7" ht="18" customHeight="1" x14ac:dyDescent="0.25">
      <c r="B18" s="15"/>
      <c r="C18" s="40" t="s">
        <v>31</v>
      </c>
      <c r="D18" s="45" t="s">
        <v>31</v>
      </c>
      <c r="E18" s="47"/>
      <c r="F18" s="4"/>
      <c r="G18" s="19"/>
    </row>
    <row r="19" spans="2:7" ht="18" customHeight="1" x14ac:dyDescent="0.25">
      <c r="B19" s="15"/>
      <c r="C19" s="43" t="s">
        <v>8</v>
      </c>
      <c r="D19" s="46" t="s">
        <v>8</v>
      </c>
      <c r="E19" s="47"/>
      <c r="F19" s="4"/>
      <c r="G19" s="19"/>
    </row>
    <row r="20" spans="2:7" ht="18" customHeight="1" x14ac:dyDescent="0.25">
      <c r="B20" s="15"/>
      <c r="C20" s="43" t="s">
        <v>153</v>
      </c>
      <c r="D20" s="46" t="s">
        <v>153</v>
      </c>
      <c r="E20" s="46" t="s">
        <v>149</v>
      </c>
      <c r="F20" s="18" t="s">
        <v>149</v>
      </c>
      <c r="G20" s="19"/>
    </row>
    <row r="21" spans="2:7" ht="18" customHeight="1" x14ac:dyDescent="0.25">
      <c r="B21" s="15"/>
      <c r="C21" s="41" t="s">
        <v>151</v>
      </c>
      <c r="D21" s="47"/>
      <c r="E21" s="47"/>
      <c r="F21" s="4"/>
      <c r="G21" s="19"/>
    </row>
    <row r="22" spans="2:7" x14ac:dyDescent="0.25">
      <c r="B22" s="15"/>
      <c r="C22" s="42"/>
      <c r="D22" s="47"/>
      <c r="E22" s="47"/>
      <c r="F22" s="4"/>
      <c r="G22" s="19"/>
    </row>
    <row r="23" spans="2:7" x14ac:dyDescent="0.25">
      <c r="B23" s="15"/>
      <c r="C23" s="42"/>
      <c r="D23" s="47"/>
      <c r="E23" s="47"/>
      <c r="F23" s="4"/>
      <c r="G23" s="19"/>
    </row>
    <row r="24" spans="2:7" ht="18" customHeight="1" x14ac:dyDescent="0.25">
      <c r="B24" s="15"/>
      <c r="C24" s="40" t="s">
        <v>140</v>
      </c>
      <c r="D24" s="45" t="s">
        <v>265</v>
      </c>
      <c r="E24" s="47"/>
      <c r="F24" s="4"/>
      <c r="G24" s="19"/>
    </row>
    <row r="25" spans="2:7" ht="18" customHeight="1" x14ac:dyDescent="0.25">
      <c r="B25" s="15"/>
      <c r="C25" s="41" t="s">
        <v>11</v>
      </c>
      <c r="D25" s="46" t="s">
        <v>11</v>
      </c>
      <c r="E25" s="46" t="s">
        <v>149</v>
      </c>
      <c r="F25" s="18" t="s">
        <v>149</v>
      </c>
      <c r="G25" s="19"/>
    </row>
    <row r="26" spans="2:7" ht="18" customHeight="1" x14ac:dyDescent="0.25">
      <c r="B26" s="15"/>
      <c r="C26" s="41" t="s">
        <v>8</v>
      </c>
      <c r="D26" s="46" t="s">
        <v>8</v>
      </c>
      <c r="E26" s="47"/>
      <c r="F26" s="4"/>
      <c r="G26" s="19"/>
    </row>
    <row r="27" spans="2:7" ht="31.95" customHeight="1" x14ac:dyDescent="0.25">
      <c r="B27" s="15"/>
      <c r="C27" s="41" t="s">
        <v>150</v>
      </c>
      <c r="D27" s="47"/>
      <c r="E27" s="47"/>
      <c r="F27" s="4"/>
      <c r="G27" s="19"/>
    </row>
    <row r="28" spans="2:7" x14ac:dyDescent="0.25">
      <c r="B28" s="15"/>
      <c r="C28" s="42"/>
      <c r="D28" s="47"/>
      <c r="E28" s="47"/>
      <c r="F28" s="4"/>
      <c r="G28" s="19"/>
    </row>
    <row r="29" spans="2:7" x14ac:dyDescent="0.25">
      <c r="B29" s="15"/>
      <c r="C29" s="42"/>
      <c r="D29" s="47"/>
      <c r="E29" s="47"/>
      <c r="F29" s="4"/>
      <c r="G29" s="19"/>
    </row>
    <row r="30" spans="2:7" ht="18" customHeight="1" x14ac:dyDescent="0.25">
      <c r="B30" s="15"/>
      <c r="C30" s="40" t="s">
        <v>59</v>
      </c>
      <c r="D30" s="45" t="s">
        <v>266</v>
      </c>
      <c r="E30" s="47"/>
      <c r="F30" s="4"/>
      <c r="G30" s="19"/>
    </row>
    <row r="31" spans="2:7" ht="18" customHeight="1" x14ac:dyDescent="0.25">
      <c r="B31" s="15"/>
      <c r="C31" s="41" t="s">
        <v>11</v>
      </c>
      <c r="D31" s="46" t="s">
        <v>11</v>
      </c>
      <c r="E31" s="46" t="s">
        <v>149</v>
      </c>
      <c r="F31" s="18" t="s">
        <v>149</v>
      </c>
      <c r="G31" s="19"/>
    </row>
    <row r="32" spans="2:7" ht="18" customHeight="1" x14ac:dyDescent="0.25">
      <c r="B32" s="15"/>
      <c r="C32" s="41" t="s">
        <v>8</v>
      </c>
      <c r="D32" s="46" t="s">
        <v>8</v>
      </c>
      <c r="E32" s="47"/>
      <c r="F32" s="4"/>
      <c r="G32" s="19"/>
    </row>
    <row r="33" spans="2:7" ht="31.95" customHeight="1" x14ac:dyDescent="0.25">
      <c r="B33" s="15"/>
      <c r="C33" s="41" t="s">
        <v>150</v>
      </c>
      <c r="D33" s="47"/>
      <c r="E33" s="47"/>
      <c r="F33" s="4"/>
      <c r="G33" s="19"/>
    </row>
    <row r="34" spans="2:7" x14ac:dyDescent="0.25">
      <c r="B34" s="15"/>
      <c r="C34" s="42"/>
      <c r="D34" s="47"/>
      <c r="E34" s="47"/>
      <c r="F34" s="4"/>
      <c r="G34" s="19"/>
    </row>
    <row r="35" spans="2:7" x14ac:dyDescent="0.25">
      <c r="B35" s="15"/>
      <c r="C35" s="42"/>
      <c r="D35" s="47"/>
      <c r="E35" s="47"/>
      <c r="F35" s="4"/>
      <c r="G35" s="19"/>
    </row>
    <row r="36" spans="2:7" ht="18" customHeight="1" x14ac:dyDescent="0.25">
      <c r="B36" s="15"/>
      <c r="C36" s="40" t="s">
        <v>60</v>
      </c>
      <c r="D36" s="45" t="s">
        <v>60</v>
      </c>
      <c r="E36" s="47"/>
      <c r="F36" s="4"/>
      <c r="G36" s="19"/>
    </row>
    <row r="37" spans="2:7" ht="18" customHeight="1" x14ac:dyDescent="0.25">
      <c r="B37" s="15"/>
      <c r="C37" s="43" t="s">
        <v>8</v>
      </c>
      <c r="D37" s="46" t="s">
        <v>8</v>
      </c>
      <c r="E37" s="47"/>
      <c r="F37" s="4"/>
      <c r="G37" s="19"/>
    </row>
    <row r="38" spans="2:7" ht="18" customHeight="1" x14ac:dyDescent="0.25">
      <c r="B38" s="15"/>
      <c r="C38" s="43" t="s">
        <v>153</v>
      </c>
      <c r="D38" s="46" t="s">
        <v>153</v>
      </c>
      <c r="E38" s="46" t="s">
        <v>149</v>
      </c>
      <c r="F38" s="18" t="s">
        <v>149</v>
      </c>
      <c r="G38" s="19"/>
    </row>
    <row r="39" spans="2:7" x14ac:dyDescent="0.25">
      <c r="B39" s="15"/>
      <c r="C39" s="42"/>
      <c r="D39" s="47"/>
      <c r="E39" s="47"/>
      <c r="F39" s="4"/>
      <c r="G39" s="19"/>
    </row>
    <row r="40" spans="2:7" x14ac:dyDescent="0.25">
      <c r="B40" s="15"/>
      <c r="C40" s="42"/>
      <c r="D40" s="47"/>
      <c r="E40" s="47"/>
      <c r="F40" s="4"/>
      <c r="G40" s="19"/>
    </row>
    <row r="41" spans="2:7" ht="18" customHeight="1" x14ac:dyDescent="0.25">
      <c r="B41" s="15"/>
      <c r="C41" s="40" t="s">
        <v>61</v>
      </c>
      <c r="D41" s="45" t="s">
        <v>61</v>
      </c>
      <c r="E41" s="47"/>
      <c r="F41" s="4"/>
      <c r="G41" s="19"/>
    </row>
    <row r="42" spans="2:7" ht="18" customHeight="1" x14ac:dyDescent="0.25">
      <c r="B42" s="15"/>
      <c r="C42" s="43" t="s">
        <v>8</v>
      </c>
      <c r="D42" s="46" t="s">
        <v>8</v>
      </c>
      <c r="E42" s="47"/>
      <c r="F42" s="4"/>
      <c r="G42" s="19"/>
    </row>
    <row r="43" spans="2:7" ht="18" customHeight="1" x14ac:dyDescent="0.25">
      <c r="B43" s="15"/>
      <c r="C43" s="43" t="s">
        <v>153</v>
      </c>
      <c r="D43" s="46" t="s">
        <v>153</v>
      </c>
      <c r="E43" s="46" t="s">
        <v>149</v>
      </c>
      <c r="F43" s="18" t="s">
        <v>149</v>
      </c>
      <c r="G43" s="19"/>
    </row>
    <row r="44" spans="2:7" ht="24.45" customHeight="1" x14ac:dyDescent="0.25">
      <c r="B44" s="15"/>
      <c r="D44" s="74"/>
      <c r="F44" s="15"/>
      <c r="G44" s="19"/>
    </row>
    <row r="45" spans="2:7" ht="45.6" x14ac:dyDescent="0.25">
      <c r="B45" s="15"/>
      <c r="D45" s="75" t="s">
        <v>263</v>
      </c>
      <c r="F45" s="15"/>
      <c r="G45" s="19"/>
    </row>
    <row r="46" spans="2:7" ht="10.050000000000001" customHeight="1" thickBot="1" x14ac:dyDescent="0.3">
      <c r="B46" s="36"/>
      <c r="C46" s="37"/>
      <c r="D46" s="21"/>
      <c r="E46" s="21"/>
      <c r="F46" s="21"/>
      <c r="G46" s="38"/>
    </row>
    <row r="48" spans="2:7" ht="14.4" x14ac:dyDescent="0.25">
      <c r="C48" s="72" t="s">
        <v>154</v>
      </c>
    </row>
  </sheetData>
  <sheetProtection algorithmName="SHA-512" hashValue="mdXQaGvWWWXDZ2ACQP/LL06DBQtGfgSnavIQ2sjstW7wVkMRBDj367sEnPuvqBCffv76V773v2CP9Yg/YoFLpg==" saltValue="+sU1N/slorBCyInSiDHJdQ==" spinCount="100000" sheet="1" objects="1" scenarios="1"/>
  <mergeCells count="2">
    <mergeCell ref="C7:F7"/>
    <mergeCell ref="D1:G1"/>
  </mergeCells>
  <hyperlinks>
    <hyperlink ref="C48" location="Formulaire_Demande!C127" display="retour au formulaire" xr:uid="{D6998FDE-8F32-4CF2-A35D-16A94F9A3D2E}"/>
    <hyperlink ref="I7" location="Formulaire_Demande!C127" display="retour au formulaire" xr:uid="{D37D8D40-A996-4147-A0DB-1E1E813DFD1A}"/>
  </hyperlinks>
  <printOptions horizontalCentered="1"/>
  <pageMargins left="0.25" right="0.25" top="0.75" bottom="0.75" header="0.3" footer="0.3"/>
  <pageSetup paperSize="3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B7231-36D0-45E5-8B8A-9DBC0BCD6D2C}">
  <sheetPr>
    <tabColor rgb="FF00B0F0"/>
    <pageSetUpPr fitToPage="1"/>
  </sheetPr>
  <dimension ref="A1:P85"/>
  <sheetViews>
    <sheetView showGridLines="0" workbookViewId="0">
      <selection activeCell="C7" sqref="C7:H7"/>
    </sheetView>
  </sheetViews>
  <sheetFormatPr baseColWidth="10" defaultColWidth="10.77734375" defaultRowHeight="13.8" x14ac:dyDescent="0.3"/>
  <cols>
    <col min="1" max="1" width="1.5546875" style="1" customWidth="1"/>
    <col min="2" max="2" width="2.5546875" style="18" customWidth="1"/>
    <col min="3" max="3" width="25.21875" style="161" customWidth="1"/>
    <col min="4" max="4" width="16.21875" style="161" customWidth="1"/>
    <col min="5" max="6" width="20.6640625" style="161" customWidth="1"/>
    <col min="7" max="7" width="17.77734375" style="1" customWidth="1"/>
    <col min="8" max="8" width="18.21875" style="1" customWidth="1"/>
    <col min="9" max="9" width="2.5546875" style="1" customWidth="1"/>
    <col min="10" max="10" width="1.5546875" style="1" customWidth="1"/>
    <col min="11" max="11" width="10" style="1" customWidth="1"/>
    <col min="12" max="16384" width="10.77734375" style="1"/>
  </cols>
  <sheetData>
    <row r="1" spans="2:16" ht="38.1" customHeight="1" x14ac:dyDescent="0.3">
      <c r="C1" s="421" t="s">
        <v>246</v>
      </c>
      <c r="D1" s="421"/>
      <c r="E1" s="421"/>
      <c r="F1" s="421"/>
      <c r="G1" s="421"/>
      <c r="H1" s="421"/>
      <c r="I1" s="421"/>
      <c r="J1" s="240"/>
      <c r="K1" s="240"/>
      <c r="L1" s="240"/>
      <c r="M1" s="240"/>
      <c r="N1" s="240"/>
    </row>
    <row r="2" spans="2:16" ht="18" customHeight="1" x14ac:dyDescent="0.3">
      <c r="H2" s="240"/>
      <c r="I2" s="11" t="s">
        <v>189</v>
      </c>
      <c r="J2" s="240"/>
      <c r="K2" s="240"/>
      <c r="L2" s="88"/>
      <c r="M2" s="240"/>
      <c r="N2" s="240"/>
    </row>
    <row r="3" spans="2:16" ht="18" customHeight="1" x14ac:dyDescent="0.3">
      <c r="I3" s="12" t="s">
        <v>29</v>
      </c>
      <c r="L3" s="241"/>
    </row>
    <row r="4" spans="2:16" ht="12" customHeight="1" x14ac:dyDescent="0.3">
      <c r="I4" s="360" t="s">
        <v>366</v>
      </c>
      <c r="L4" s="241"/>
    </row>
    <row r="5" spans="2:16" ht="10.050000000000001" customHeight="1" thickBot="1" x14ac:dyDescent="0.35"/>
    <row r="6" spans="2:16" s="3" customFormat="1" ht="10.050000000000001" customHeight="1" x14ac:dyDescent="0.25">
      <c r="B6" s="91"/>
      <c r="C6" s="102"/>
      <c r="D6" s="102"/>
      <c r="E6" s="103"/>
      <c r="F6" s="103"/>
      <c r="G6" s="104"/>
      <c r="H6" s="104"/>
      <c r="I6" s="105"/>
      <c r="J6" s="1"/>
      <c r="K6" s="1"/>
      <c r="L6" s="1"/>
      <c r="M6" s="1"/>
      <c r="N6" s="1"/>
      <c r="O6" s="1"/>
    </row>
    <row r="7" spans="2:16" s="3" customFormat="1" ht="28.05" customHeight="1" x14ac:dyDescent="0.3">
      <c r="B7" s="13"/>
      <c r="C7" s="536" t="s">
        <v>134</v>
      </c>
      <c r="D7" s="537"/>
      <c r="E7" s="537"/>
      <c r="F7" s="537"/>
      <c r="G7" s="537"/>
      <c r="H7" s="538"/>
      <c r="I7" s="242"/>
      <c r="J7" s="243"/>
      <c r="K7"/>
      <c r="L7" s="1"/>
      <c r="M7" s="1"/>
      <c r="N7" s="1"/>
      <c r="O7" s="1"/>
    </row>
    <row r="8" spans="2:16" s="3" customFormat="1" ht="10.050000000000001" customHeight="1" x14ac:dyDescent="0.25">
      <c r="B8" s="13"/>
      <c r="C8" s="244"/>
      <c r="D8" s="244"/>
      <c r="E8" s="90"/>
      <c r="F8" s="90"/>
      <c r="G8" s="177"/>
      <c r="H8" s="177"/>
      <c r="I8" s="14"/>
      <c r="J8" s="1"/>
      <c r="K8" s="1"/>
      <c r="L8" s="1"/>
      <c r="M8" s="1"/>
      <c r="N8" s="1"/>
      <c r="O8" s="18"/>
    </row>
    <row r="9" spans="2:16" s="3" customFormat="1" ht="22.05" customHeight="1" x14ac:dyDescent="0.25">
      <c r="B9" s="13"/>
      <c r="C9" s="558" t="str">
        <f>IF(Formulaire_Demande!F116="","",IF(Formulaire_Demande!G116="Le rapport final doit être remis au plus tard le","Le rapport final doit être remis au plus tard le"&amp;" "&amp;TEXT(Formulaire_Demande!J116,"j mmmm aaaa")))</f>
        <v/>
      </c>
      <c r="D9" s="558"/>
      <c r="E9" s="558"/>
      <c r="F9" s="558"/>
      <c r="G9" s="558"/>
      <c r="H9" s="558"/>
      <c r="I9" s="14"/>
      <c r="J9" s="199"/>
      <c r="K9" s="199"/>
      <c r="L9" s="199"/>
      <c r="M9" s="1"/>
      <c r="N9" s="1"/>
      <c r="O9" s="557"/>
      <c r="P9" s="557"/>
    </row>
    <row r="10" spans="2:16" s="3" customFormat="1" ht="10.050000000000001" customHeight="1" x14ac:dyDescent="0.25">
      <c r="B10" s="13"/>
      <c r="C10" s="244"/>
      <c r="D10" s="244"/>
      <c r="E10" s="90"/>
      <c r="F10" s="90"/>
      <c r="G10" s="177"/>
      <c r="H10" s="177"/>
      <c r="I10" s="14"/>
      <c r="J10" s="1"/>
      <c r="K10" s="1"/>
      <c r="L10" s="1"/>
      <c r="M10" s="1"/>
      <c r="N10" s="1"/>
      <c r="O10" s="1"/>
    </row>
    <row r="11" spans="2:16" s="3" customFormat="1" ht="23.55" customHeight="1" x14ac:dyDescent="0.25">
      <c r="B11" s="13"/>
      <c r="C11" s="553" t="s">
        <v>157</v>
      </c>
      <c r="D11" s="554"/>
      <c r="E11" s="554"/>
      <c r="F11" s="554"/>
      <c r="G11" s="554"/>
      <c r="H11" s="555"/>
      <c r="I11" s="14"/>
      <c r="J11" s="245"/>
      <c r="K11" s="245"/>
      <c r="L11" s="245"/>
      <c r="N11" s="1"/>
      <c r="O11" s="1"/>
    </row>
    <row r="12" spans="2:16" s="3" customFormat="1" ht="19.95" customHeight="1" x14ac:dyDescent="0.3">
      <c r="B12" s="13"/>
      <c r="C12" s="565" t="s">
        <v>163</v>
      </c>
      <c r="D12" s="566"/>
      <c r="E12" s="246"/>
      <c r="F12" s="246"/>
      <c r="G12" s="246"/>
      <c r="H12" s="247"/>
      <c r="I12" s="14"/>
      <c r="J12" s="248"/>
      <c r="K12" s="248"/>
      <c r="L12" s="248"/>
      <c r="N12" s="1"/>
      <c r="O12" s="1"/>
    </row>
    <row r="13" spans="2:16" s="3" customFormat="1" ht="19.95" customHeight="1" x14ac:dyDescent="0.25">
      <c r="B13" s="13"/>
      <c r="C13" s="249"/>
      <c r="D13" s="250" t="s">
        <v>164</v>
      </c>
      <c r="E13" s="567" t="s">
        <v>165</v>
      </c>
      <c r="F13" s="567"/>
      <c r="G13" s="567"/>
      <c r="H13" s="568"/>
      <c r="I13" s="14"/>
      <c r="J13" s="251"/>
      <c r="K13" s="251"/>
      <c r="L13" s="251"/>
      <c r="N13" s="1"/>
      <c r="O13" s="1"/>
    </row>
    <row r="14" spans="2:16" s="3" customFormat="1" ht="35.549999999999997" customHeight="1" x14ac:dyDescent="0.25">
      <c r="B14" s="13"/>
      <c r="C14" s="252"/>
      <c r="D14" s="253" t="s">
        <v>164</v>
      </c>
      <c r="E14" s="551" t="s">
        <v>166</v>
      </c>
      <c r="F14" s="551"/>
      <c r="G14" s="551"/>
      <c r="H14" s="552"/>
      <c r="I14" s="14"/>
      <c r="J14" s="254"/>
      <c r="K14" s="254"/>
      <c r="L14" s="254"/>
      <c r="N14" s="1"/>
      <c r="O14" s="1"/>
    </row>
    <row r="15" spans="2:16" s="3" customFormat="1" ht="10.050000000000001" customHeight="1" x14ac:dyDescent="0.25">
      <c r="B15" s="13"/>
      <c r="C15" s="244"/>
      <c r="D15" s="244"/>
      <c r="E15" s="90"/>
      <c r="F15" s="90"/>
      <c r="G15" s="177"/>
      <c r="H15" s="177"/>
      <c r="I15" s="14"/>
      <c r="J15" s="1"/>
      <c r="K15" s="1"/>
      <c r="L15" s="1"/>
      <c r="N15" s="1"/>
      <c r="O15" s="1"/>
    </row>
    <row r="16" spans="2:16" ht="22.05" customHeight="1" x14ac:dyDescent="0.3">
      <c r="B16" s="255"/>
      <c r="C16" s="539" t="s">
        <v>364</v>
      </c>
      <c r="D16" s="540"/>
      <c r="E16" s="540"/>
      <c r="F16" s="540"/>
      <c r="G16" s="540"/>
      <c r="H16" s="541"/>
      <c r="I16" s="256"/>
      <c r="J16" s="257"/>
      <c r="K16"/>
      <c r="L16" s="258"/>
    </row>
    <row r="17" spans="2:11" ht="22.05" customHeight="1" x14ac:dyDescent="0.3">
      <c r="B17" s="255"/>
      <c r="C17" s="542" t="s">
        <v>365</v>
      </c>
      <c r="D17" s="543"/>
      <c r="E17" s="543"/>
      <c r="F17" s="543"/>
      <c r="G17" s="543"/>
      <c r="H17" s="544"/>
      <c r="I17" s="256"/>
      <c r="J17" s="257"/>
      <c r="K17"/>
    </row>
    <row r="18" spans="2:11" ht="22.05" customHeight="1" x14ac:dyDescent="0.3">
      <c r="B18" s="255"/>
      <c r="C18" s="545" t="s">
        <v>129</v>
      </c>
      <c r="D18" s="546"/>
      <c r="E18" s="546"/>
      <c r="F18" s="546"/>
      <c r="G18" s="546"/>
      <c r="H18" s="547"/>
      <c r="I18" s="256"/>
      <c r="J18"/>
      <c r="K18"/>
    </row>
    <row r="19" spans="2:11" ht="10.050000000000001" customHeight="1" thickBot="1" x14ac:dyDescent="0.35">
      <c r="B19" s="259"/>
      <c r="C19" s="260"/>
      <c r="D19" s="260"/>
      <c r="E19" s="260"/>
      <c r="F19" s="260"/>
      <c r="G19" s="260"/>
      <c r="H19" s="260"/>
      <c r="I19" s="261"/>
      <c r="J19"/>
      <c r="K19"/>
    </row>
    <row r="20" spans="2:11" ht="13.95" customHeight="1" thickBot="1" x14ac:dyDescent="0.35"/>
    <row r="21" spans="2:11" ht="10.050000000000001" customHeight="1" x14ac:dyDescent="0.3">
      <c r="B21" s="262"/>
      <c r="C21" s="263"/>
      <c r="D21" s="263"/>
      <c r="E21" s="263"/>
      <c r="F21" s="263"/>
      <c r="G21" s="92"/>
      <c r="H21" s="92"/>
      <c r="I21" s="105"/>
    </row>
    <row r="22" spans="2:11" ht="27" customHeight="1" x14ac:dyDescent="0.3">
      <c r="B22" s="255"/>
      <c r="C22" s="526" t="s">
        <v>36</v>
      </c>
      <c r="D22" s="527"/>
      <c r="E22" s="527"/>
      <c r="F22" s="527"/>
      <c r="G22" s="527"/>
      <c r="H22" s="528"/>
      <c r="I22" s="14"/>
    </row>
    <row r="23" spans="2:11" ht="10.050000000000001" customHeight="1" x14ac:dyDescent="0.3">
      <c r="B23" s="255"/>
      <c r="I23" s="14"/>
    </row>
    <row r="24" spans="2:11" ht="30" customHeight="1" x14ac:dyDescent="0.3">
      <c r="B24" s="255"/>
      <c r="C24" s="559" t="s">
        <v>211</v>
      </c>
      <c r="D24" s="560"/>
      <c r="E24" s="560"/>
      <c r="F24" s="560"/>
      <c r="G24" s="560"/>
      <c r="H24" s="561"/>
      <c r="I24" s="14"/>
    </row>
    <row r="25" spans="2:11" ht="34.049999999999997" customHeight="1" x14ac:dyDescent="0.3">
      <c r="B25" s="255"/>
      <c r="C25" s="264" t="s">
        <v>212</v>
      </c>
      <c r="D25" s="562" t="s">
        <v>213</v>
      </c>
      <c r="E25" s="563"/>
      <c r="F25" s="564"/>
      <c r="G25" s="264" t="s">
        <v>214</v>
      </c>
      <c r="H25" s="264" t="s">
        <v>215</v>
      </c>
      <c r="I25" s="14"/>
    </row>
    <row r="26" spans="2:11" ht="18" customHeight="1" x14ac:dyDescent="0.3">
      <c r="B26" s="255"/>
      <c r="C26" s="65"/>
      <c r="D26" s="556"/>
      <c r="E26" s="556"/>
      <c r="F26" s="556"/>
      <c r="G26" s="62"/>
      <c r="H26" s="62"/>
      <c r="I26" s="14"/>
    </row>
    <row r="27" spans="2:11" ht="18" customHeight="1" x14ac:dyDescent="0.3">
      <c r="B27" s="255"/>
      <c r="C27" s="65"/>
      <c r="D27" s="556"/>
      <c r="E27" s="556"/>
      <c r="F27" s="556"/>
      <c r="G27" s="62"/>
      <c r="H27" s="62"/>
      <c r="I27" s="14"/>
    </row>
    <row r="28" spans="2:11" ht="18" customHeight="1" x14ac:dyDescent="0.3">
      <c r="B28" s="255"/>
      <c r="C28" s="65"/>
      <c r="D28" s="556"/>
      <c r="E28" s="556"/>
      <c r="F28" s="556"/>
      <c r="G28" s="62"/>
      <c r="H28" s="62"/>
      <c r="I28" s="14"/>
    </row>
    <row r="29" spans="2:11" ht="18" customHeight="1" x14ac:dyDescent="0.3">
      <c r="B29" s="255"/>
      <c r="C29" s="65"/>
      <c r="D29" s="556"/>
      <c r="E29" s="556"/>
      <c r="F29" s="556"/>
      <c r="G29" s="62"/>
      <c r="H29" s="62"/>
      <c r="I29" s="14"/>
    </row>
    <row r="30" spans="2:11" ht="18" customHeight="1" x14ac:dyDescent="0.3">
      <c r="B30" s="255"/>
      <c r="C30" s="65"/>
      <c r="D30" s="556"/>
      <c r="E30" s="556"/>
      <c r="F30" s="556"/>
      <c r="G30" s="62"/>
      <c r="H30" s="62"/>
      <c r="I30" s="14"/>
    </row>
    <row r="31" spans="2:11" ht="14.1" customHeight="1" x14ac:dyDescent="0.3">
      <c r="B31" s="255"/>
      <c r="C31" s="265"/>
      <c r="D31" s="266"/>
      <c r="G31" s="161"/>
      <c r="I31" s="14"/>
    </row>
    <row r="32" spans="2:11" ht="19.5" customHeight="1" x14ac:dyDescent="0.3">
      <c r="B32" s="255"/>
      <c r="C32" s="548" t="s">
        <v>63</v>
      </c>
      <c r="D32" s="549"/>
      <c r="E32" s="549"/>
      <c r="F32" s="549"/>
      <c r="G32" s="549"/>
      <c r="H32" s="550"/>
      <c r="I32" s="14"/>
    </row>
    <row r="33" spans="2:9" ht="10.050000000000001" customHeight="1" x14ac:dyDescent="0.3">
      <c r="B33" s="255"/>
      <c r="C33" s="265"/>
      <c r="I33" s="14"/>
    </row>
    <row r="34" spans="2:9" ht="24" customHeight="1" x14ac:dyDescent="0.3">
      <c r="B34" s="255"/>
      <c r="C34" s="569" t="s">
        <v>203</v>
      </c>
      <c r="D34" s="569"/>
      <c r="E34" s="569"/>
      <c r="F34" s="569"/>
      <c r="G34" s="534"/>
      <c r="H34" s="535"/>
      <c r="I34" s="14"/>
    </row>
    <row r="35" spans="2:9" ht="24" customHeight="1" x14ac:dyDescent="0.3">
      <c r="B35" s="255"/>
      <c r="C35" s="569" t="s">
        <v>204</v>
      </c>
      <c r="D35" s="569"/>
      <c r="E35" s="569"/>
      <c r="F35" s="569"/>
      <c r="G35" s="534"/>
      <c r="H35" s="535"/>
      <c r="I35" s="14"/>
    </row>
    <row r="36" spans="2:9" ht="24" customHeight="1" x14ac:dyDescent="0.3">
      <c r="B36" s="255"/>
      <c r="C36" s="569" t="s">
        <v>205</v>
      </c>
      <c r="D36" s="569"/>
      <c r="E36" s="569"/>
      <c r="F36" s="569"/>
      <c r="G36" s="534"/>
      <c r="H36" s="535"/>
      <c r="I36" s="14"/>
    </row>
    <row r="37" spans="2:9" ht="24" customHeight="1" x14ac:dyDescent="0.3">
      <c r="B37" s="255"/>
      <c r="C37" s="569" t="s">
        <v>206</v>
      </c>
      <c r="D37" s="569"/>
      <c r="E37" s="569"/>
      <c r="F37" s="569"/>
      <c r="G37" s="534"/>
      <c r="H37" s="535"/>
      <c r="I37" s="14"/>
    </row>
    <row r="38" spans="2:9" ht="24" customHeight="1" x14ac:dyDescent="0.3">
      <c r="B38" s="255"/>
      <c r="C38" s="569" t="s">
        <v>207</v>
      </c>
      <c r="D38" s="569"/>
      <c r="E38" s="569"/>
      <c r="F38" s="569"/>
      <c r="G38" s="534"/>
      <c r="H38" s="535"/>
      <c r="I38" s="14"/>
    </row>
    <row r="39" spans="2:9" ht="10.050000000000001" customHeight="1" thickBot="1" x14ac:dyDescent="0.35">
      <c r="B39" s="259"/>
      <c r="C39" s="267"/>
      <c r="D39" s="267"/>
      <c r="E39" s="267"/>
      <c r="F39" s="267"/>
      <c r="G39" s="268"/>
      <c r="H39" s="268"/>
      <c r="I39" s="269"/>
    </row>
    <row r="40" spans="2:9" ht="10.050000000000001" customHeight="1" thickBot="1" x14ac:dyDescent="0.35">
      <c r="G40" s="83"/>
      <c r="H40" s="83"/>
    </row>
    <row r="41" spans="2:9" ht="10.050000000000001" customHeight="1" x14ac:dyDescent="0.3">
      <c r="B41" s="262"/>
      <c r="C41" s="263"/>
      <c r="D41" s="263"/>
      <c r="E41" s="263"/>
      <c r="F41" s="263"/>
      <c r="G41" s="92"/>
      <c r="H41" s="92"/>
      <c r="I41" s="105"/>
    </row>
    <row r="42" spans="2:9" ht="26.1" customHeight="1" x14ac:dyDescent="0.3">
      <c r="B42" s="255"/>
      <c r="C42" s="526" t="s">
        <v>53</v>
      </c>
      <c r="D42" s="527"/>
      <c r="E42" s="527"/>
      <c r="F42" s="527"/>
      <c r="G42" s="527"/>
      <c r="H42" s="528"/>
      <c r="I42" s="14"/>
    </row>
    <row r="43" spans="2:9" x14ac:dyDescent="0.3">
      <c r="B43" s="255"/>
      <c r="I43" s="14"/>
    </row>
    <row r="44" spans="2:9" ht="28.05" customHeight="1" x14ac:dyDescent="0.3">
      <c r="B44" s="255"/>
      <c r="C44" s="569" t="s">
        <v>229</v>
      </c>
      <c r="D44" s="569"/>
      <c r="E44" s="569"/>
      <c r="F44" s="569"/>
      <c r="G44" s="571"/>
      <c r="H44" s="63"/>
      <c r="I44" s="14"/>
    </row>
    <row r="45" spans="2:9" ht="22.05" customHeight="1" x14ac:dyDescent="0.3">
      <c r="B45" s="255"/>
      <c r="C45" s="530" t="str">
        <f>IF(H44="Oui","* Lesquels?","")</f>
        <v/>
      </c>
      <c r="D45" s="530"/>
      <c r="E45" s="530"/>
      <c r="F45" s="530"/>
      <c r="G45" s="530"/>
      <c r="H45" s="530"/>
      <c r="I45" s="14"/>
    </row>
    <row r="46" spans="2:9" ht="28.05" customHeight="1" x14ac:dyDescent="0.3">
      <c r="B46" s="255"/>
      <c r="C46" s="529"/>
      <c r="D46" s="529"/>
      <c r="E46" s="529"/>
      <c r="F46" s="529"/>
      <c r="G46" s="529"/>
      <c r="H46" s="529"/>
      <c r="I46" s="14"/>
    </row>
    <row r="47" spans="2:9" ht="28.05" customHeight="1" x14ac:dyDescent="0.3">
      <c r="B47" s="255"/>
      <c r="C47" s="529"/>
      <c r="D47" s="529"/>
      <c r="E47" s="529"/>
      <c r="F47" s="529"/>
      <c r="G47" s="529"/>
      <c r="H47" s="529"/>
      <c r="I47" s="14"/>
    </row>
    <row r="48" spans="2:9" ht="28.05" customHeight="1" x14ac:dyDescent="0.3">
      <c r="B48" s="255"/>
      <c r="C48" s="529"/>
      <c r="D48" s="529"/>
      <c r="E48" s="529"/>
      <c r="F48" s="529"/>
      <c r="G48" s="529"/>
      <c r="H48" s="529"/>
      <c r="I48" s="14"/>
    </row>
    <row r="49" spans="2:9" ht="13.95" customHeight="1" x14ac:dyDescent="0.3">
      <c r="B49" s="255"/>
      <c r="C49" s="270"/>
      <c r="D49" s="270"/>
      <c r="E49" s="270"/>
      <c r="F49" s="270"/>
      <c r="G49" s="270"/>
      <c r="I49" s="14"/>
    </row>
    <row r="50" spans="2:9" ht="31.95" customHeight="1" x14ac:dyDescent="0.3">
      <c r="B50" s="255"/>
      <c r="C50" s="569" t="s">
        <v>230</v>
      </c>
      <c r="D50" s="569"/>
      <c r="E50" s="569"/>
      <c r="F50" s="569"/>
      <c r="G50" s="571"/>
      <c r="H50" s="63"/>
      <c r="I50" s="14"/>
    </row>
    <row r="51" spans="2:9" ht="22.05" customHeight="1" x14ac:dyDescent="0.3">
      <c r="B51" s="255"/>
      <c r="C51" s="530" t="str">
        <f>IF(H50="Oui","* Lesquels?","")</f>
        <v/>
      </c>
      <c r="D51" s="530"/>
      <c r="E51" s="530"/>
      <c r="F51" s="530"/>
      <c r="G51" s="530"/>
      <c r="H51" s="530"/>
      <c r="I51" s="14"/>
    </row>
    <row r="52" spans="2:9" ht="28.05" customHeight="1" x14ac:dyDescent="0.3">
      <c r="B52" s="255"/>
      <c r="C52" s="529"/>
      <c r="D52" s="529"/>
      <c r="E52" s="529"/>
      <c r="F52" s="529"/>
      <c r="G52" s="529"/>
      <c r="H52" s="529"/>
      <c r="I52" s="14"/>
    </row>
    <row r="53" spans="2:9" ht="28.05" customHeight="1" x14ac:dyDescent="0.3">
      <c r="B53" s="255"/>
      <c r="C53" s="529"/>
      <c r="D53" s="529"/>
      <c r="E53" s="529"/>
      <c r="F53" s="529"/>
      <c r="G53" s="529"/>
      <c r="H53" s="529"/>
      <c r="I53" s="14"/>
    </row>
    <row r="54" spans="2:9" ht="28.05" customHeight="1" x14ac:dyDescent="0.3">
      <c r="B54" s="255"/>
      <c r="C54" s="529"/>
      <c r="D54" s="529"/>
      <c r="E54" s="529"/>
      <c r="F54" s="529"/>
      <c r="G54" s="529"/>
      <c r="H54" s="529"/>
      <c r="I54" s="14"/>
    </row>
    <row r="55" spans="2:9" ht="13.95" customHeight="1" x14ac:dyDescent="0.3">
      <c r="B55" s="255"/>
      <c r="C55" s="270"/>
      <c r="D55" s="270"/>
      <c r="E55" s="270"/>
      <c r="F55" s="270"/>
      <c r="G55" s="270"/>
      <c r="I55" s="14"/>
    </row>
    <row r="56" spans="2:9" ht="31.95" customHeight="1" x14ac:dyDescent="0.3">
      <c r="B56" s="255"/>
      <c r="C56" s="569" t="s">
        <v>231</v>
      </c>
      <c r="D56" s="569"/>
      <c r="E56" s="569"/>
      <c r="F56" s="569"/>
      <c r="G56" s="571"/>
      <c r="H56" s="63"/>
      <c r="I56" s="14"/>
    </row>
    <row r="57" spans="2:9" ht="10.050000000000001" customHeight="1" x14ac:dyDescent="0.3">
      <c r="B57" s="255"/>
      <c r="C57" s="270"/>
      <c r="D57" s="270"/>
      <c r="E57" s="270"/>
      <c r="F57" s="270"/>
      <c r="G57" s="270"/>
      <c r="I57" s="14"/>
    </row>
    <row r="58" spans="2:9" ht="22.05" customHeight="1" x14ac:dyDescent="0.3">
      <c r="B58" s="255"/>
      <c r="C58" s="570" t="s">
        <v>126</v>
      </c>
      <c r="D58" s="570"/>
      <c r="E58" s="570"/>
      <c r="F58" s="570"/>
      <c r="G58" s="570"/>
      <c r="H58" s="570"/>
      <c r="I58" s="14"/>
    </row>
    <row r="59" spans="2:9" ht="28.05" customHeight="1" x14ac:dyDescent="0.3">
      <c r="B59" s="255"/>
      <c r="C59" s="531"/>
      <c r="D59" s="532"/>
      <c r="E59" s="532"/>
      <c r="F59" s="532"/>
      <c r="G59" s="532"/>
      <c r="H59" s="533"/>
      <c r="I59" s="14"/>
    </row>
    <row r="60" spans="2:9" ht="28.05" customHeight="1" x14ac:dyDescent="0.3">
      <c r="B60" s="255"/>
      <c r="C60" s="531"/>
      <c r="D60" s="532"/>
      <c r="E60" s="532"/>
      <c r="F60" s="532"/>
      <c r="G60" s="532"/>
      <c r="H60" s="533"/>
      <c r="I60" s="14"/>
    </row>
    <row r="61" spans="2:9" ht="28.05" customHeight="1" x14ac:dyDescent="0.3">
      <c r="B61" s="255"/>
      <c r="C61" s="531"/>
      <c r="D61" s="532"/>
      <c r="E61" s="532"/>
      <c r="F61" s="532"/>
      <c r="G61" s="532"/>
      <c r="H61" s="533"/>
      <c r="I61" s="14"/>
    </row>
    <row r="62" spans="2:9" ht="10.050000000000001" customHeight="1" thickBot="1" x14ac:dyDescent="0.35">
      <c r="B62" s="259"/>
      <c r="C62" s="271"/>
      <c r="D62" s="271"/>
      <c r="E62" s="271"/>
      <c r="F62" s="271"/>
      <c r="G62" s="272"/>
      <c r="H62" s="272"/>
      <c r="I62" s="269"/>
    </row>
    <row r="63" spans="2:9" ht="10.050000000000001" customHeight="1" thickBot="1" x14ac:dyDescent="0.35"/>
    <row r="64" spans="2:9" ht="10.050000000000001" customHeight="1" x14ac:dyDescent="0.3">
      <c r="B64" s="262"/>
      <c r="C64" s="263"/>
      <c r="D64" s="263"/>
      <c r="E64" s="263"/>
      <c r="F64" s="263"/>
      <c r="G64" s="92"/>
      <c r="H64" s="92"/>
      <c r="I64" s="105"/>
    </row>
    <row r="65" spans="1:15" ht="26.1" customHeight="1" x14ac:dyDescent="0.3">
      <c r="B65" s="255"/>
      <c r="C65" s="526" t="s">
        <v>54</v>
      </c>
      <c r="D65" s="527"/>
      <c r="E65" s="527"/>
      <c r="F65" s="527"/>
      <c r="G65" s="527"/>
      <c r="H65" s="528"/>
      <c r="I65" s="14"/>
    </row>
    <row r="66" spans="1:15" x14ac:dyDescent="0.3">
      <c r="B66" s="255"/>
      <c r="C66" s="273"/>
      <c r="D66" s="273"/>
      <c r="E66" s="273"/>
      <c r="F66" s="273"/>
      <c r="I66" s="14"/>
    </row>
    <row r="67" spans="1:15" ht="31.95" customHeight="1" x14ac:dyDescent="0.3">
      <c r="B67" s="255"/>
      <c r="C67" s="569" t="s">
        <v>227</v>
      </c>
      <c r="D67" s="569"/>
      <c r="E67" s="569"/>
      <c r="F67" s="569"/>
      <c r="G67" s="572"/>
      <c r="H67" s="573"/>
      <c r="I67" s="14"/>
      <c r="L67" s="274"/>
      <c r="M67" s="274"/>
      <c r="N67" s="274"/>
      <c r="O67" s="274"/>
    </row>
    <row r="68" spans="1:15" ht="10.050000000000001" customHeight="1" x14ac:dyDescent="0.3">
      <c r="B68" s="255"/>
      <c r="C68" s="270"/>
      <c r="D68" s="270"/>
      <c r="E68" s="270"/>
      <c r="F68" s="270"/>
      <c r="G68" s="270"/>
      <c r="I68" s="14"/>
    </row>
    <row r="69" spans="1:15" ht="22.05" customHeight="1" x14ac:dyDescent="0.3">
      <c r="B69" s="255"/>
      <c r="C69" s="570" t="s">
        <v>125</v>
      </c>
      <c r="D69" s="570"/>
      <c r="E69" s="570"/>
      <c r="F69" s="570"/>
      <c r="G69" s="570"/>
      <c r="H69" s="570"/>
      <c r="I69" s="14"/>
    </row>
    <row r="70" spans="1:15" ht="60" customHeight="1" x14ac:dyDescent="0.3">
      <c r="B70" s="255"/>
      <c r="C70" s="531"/>
      <c r="D70" s="532"/>
      <c r="E70" s="532"/>
      <c r="F70" s="532"/>
      <c r="G70" s="532"/>
      <c r="H70" s="533"/>
      <c r="I70" s="14"/>
    </row>
    <row r="71" spans="1:15" ht="10.050000000000001" customHeight="1" thickBot="1" x14ac:dyDescent="0.35">
      <c r="B71" s="259"/>
      <c r="C71" s="267"/>
      <c r="D71" s="267"/>
      <c r="E71" s="267"/>
      <c r="F71" s="267"/>
      <c r="G71" s="99"/>
      <c r="H71" s="99"/>
      <c r="I71" s="269"/>
    </row>
    <row r="72" spans="1:15" ht="14.4" thickBot="1" x14ac:dyDescent="0.35"/>
    <row r="73" spans="1:15" customFormat="1" ht="10.050000000000001" customHeight="1" x14ac:dyDescent="0.3">
      <c r="A73" s="3"/>
      <c r="B73" s="275"/>
      <c r="C73" s="276"/>
      <c r="D73" s="276"/>
      <c r="E73" s="276"/>
      <c r="F73" s="276"/>
      <c r="G73" s="276"/>
      <c r="H73" s="276"/>
      <c r="I73" s="277"/>
      <c r="J73" s="3"/>
    </row>
    <row r="74" spans="1:15" customFormat="1" ht="28.05" customHeight="1" x14ac:dyDescent="0.3">
      <c r="A74" s="3"/>
      <c r="B74" s="278"/>
      <c r="C74" s="508" t="s">
        <v>267</v>
      </c>
      <c r="D74" s="509"/>
      <c r="E74" s="509"/>
      <c r="F74" s="509"/>
      <c r="G74" s="509"/>
      <c r="H74" s="510"/>
      <c r="I74" s="279"/>
      <c r="J74" s="3"/>
    </row>
    <row r="75" spans="1:15" customFormat="1" ht="18" customHeight="1" x14ac:dyDescent="0.3">
      <c r="A75" s="1"/>
      <c r="B75" s="280"/>
      <c r="C75" s="511" t="s">
        <v>65</v>
      </c>
      <c r="D75" s="512"/>
      <c r="E75" s="512"/>
      <c r="F75" s="512"/>
      <c r="G75" s="512"/>
      <c r="H75" s="513"/>
      <c r="I75" s="281"/>
      <c r="J75" s="1"/>
    </row>
    <row r="76" spans="1:15" customFormat="1" ht="55.05" customHeight="1" x14ac:dyDescent="0.3">
      <c r="A76" s="3"/>
      <c r="B76" s="282"/>
      <c r="C76" s="514"/>
      <c r="D76" s="515"/>
      <c r="E76" s="515"/>
      <c r="F76" s="515"/>
      <c r="G76" s="515"/>
      <c r="H76" s="516"/>
      <c r="I76" s="279"/>
      <c r="J76" s="3"/>
    </row>
    <row r="77" spans="1:15" customFormat="1" ht="18" customHeight="1" x14ac:dyDescent="0.3">
      <c r="A77" s="1"/>
      <c r="B77" s="280"/>
      <c r="C77" s="521" t="s">
        <v>275</v>
      </c>
      <c r="D77" s="522"/>
      <c r="E77" s="522" t="str">
        <f>IF(C78="Autre","Précisez ci-dessous","")</f>
        <v/>
      </c>
      <c r="F77" s="522"/>
      <c r="G77" s="522"/>
      <c r="H77" s="525"/>
      <c r="I77" s="281"/>
      <c r="J77" s="1"/>
    </row>
    <row r="78" spans="1:15" customFormat="1" ht="18" customHeight="1" x14ac:dyDescent="0.3">
      <c r="A78" s="3"/>
      <c r="B78" s="282"/>
      <c r="C78" s="519"/>
      <c r="D78" s="520"/>
      <c r="E78" s="523"/>
      <c r="F78" s="523"/>
      <c r="G78" s="523"/>
      <c r="H78" s="524"/>
      <c r="I78" s="279"/>
      <c r="J78" s="3"/>
    </row>
    <row r="79" spans="1:15" customFormat="1" ht="14.4" x14ac:dyDescent="0.3">
      <c r="A79" s="3"/>
      <c r="B79" s="282"/>
      <c r="C79" s="283"/>
      <c r="D79" s="284"/>
      <c r="E79" s="284"/>
      <c r="F79" s="284"/>
      <c r="G79" s="284"/>
      <c r="H79" s="285"/>
      <c r="I79" s="279"/>
      <c r="J79" s="3"/>
    </row>
    <row r="80" spans="1:15" customFormat="1" ht="14.4" x14ac:dyDescent="0.3">
      <c r="A80" s="1"/>
      <c r="B80" s="280"/>
      <c r="C80" s="517" t="s">
        <v>268</v>
      </c>
      <c r="D80" s="518"/>
      <c r="E80" s="76"/>
      <c r="F80" s="517" t="s">
        <v>269</v>
      </c>
      <c r="G80" s="518"/>
      <c r="H80" s="76"/>
      <c r="I80" s="281"/>
      <c r="J80" s="1"/>
    </row>
    <row r="81" spans="1:10" customFormat="1" ht="14.4" x14ac:dyDescent="0.3">
      <c r="A81" s="1"/>
      <c r="B81" s="280"/>
      <c r="C81" s="506" t="s">
        <v>270</v>
      </c>
      <c r="D81" s="507"/>
      <c r="E81" s="77" t="str">
        <f>IF(E80="","",ROUND(E80*0.7,0))</f>
        <v/>
      </c>
      <c r="F81" s="507" t="s">
        <v>271</v>
      </c>
      <c r="G81" s="507"/>
      <c r="H81" s="78" t="str">
        <f>IF(H80="","",IF(H80-E81&lt;0,0,H80-E81))</f>
        <v/>
      </c>
      <c r="I81" s="281"/>
      <c r="J81" s="1"/>
    </row>
    <row r="82" spans="1:10" customFormat="1" ht="14.4" x14ac:dyDescent="0.3">
      <c r="A82" s="1"/>
      <c r="B82" s="280"/>
      <c r="C82" s="506" t="s">
        <v>272</v>
      </c>
      <c r="D82" s="507"/>
      <c r="E82" s="77" t="str">
        <f>IF(E80="","",E80-E81)</f>
        <v/>
      </c>
      <c r="F82" s="507" t="s">
        <v>273</v>
      </c>
      <c r="G82" s="507"/>
      <c r="H82" s="78" t="str">
        <f>IF(H80="","",IF(H80-E81&lt;E82,E82-H81))</f>
        <v/>
      </c>
      <c r="I82" s="281"/>
      <c r="J82" s="1"/>
    </row>
    <row r="83" spans="1:10" customFormat="1" ht="14.4" x14ac:dyDescent="0.3">
      <c r="A83" s="1"/>
      <c r="B83" s="280"/>
      <c r="C83" s="286"/>
      <c r="D83" s="287"/>
      <c r="E83" s="287"/>
      <c r="F83" s="507" t="s">
        <v>274</v>
      </c>
      <c r="G83" s="507"/>
      <c r="H83" s="78" t="str">
        <f>IF(H80="","",IF(AND(H80-E81&lt;0,H80-E81&lt;E82),E81-H80,0))</f>
        <v/>
      </c>
      <c r="I83" s="281"/>
      <c r="J83" s="1"/>
    </row>
    <row r="84" spans="1:10" customFormat="1" ht="14.4" x14ac:dyDescent="0.3">
      <c r="A84" s="3"/>
      <c r="B84" s="282"/>
      <c r="C84" s="288"/>
      <c r="D84" s="289"/>
      <c r="E84" s="289"/>
      <c r="F84" s="289"/>
      <c r="G84" s="289"/>
      <c r="H84" s="290"/>
      <c r="I84" s="279"/>
      <c r="J84" s="3"/>
    </row>
    <row r="85" spans="1:10" customFormat="1" ht="10.050000000000001" customHeight="1" thickBot="1" x14ac:dyDescent="0.35">
      <c r="A85" s="3"/>
      <c r="B85" s="291"/>
      <c r="C85" s="292"/>
      <c r="D85" s="292"/>
      <c r="E85" s="292"/>
      <c r="F85" s="292"/>
      <c r="G85" s="292"/>
      <c r="H85" s="292"/>
      <c r="I85" s="293"/>
      <c r="J85" s="3"/>
    </row>
  </sheetData>
  <sheetProtection algorithmName="SHA-512" hashValue="KKDSWRDLv8rI7OpmgKRcb8Lm4cRlaJZ+U+VsVtlfnHVfIjsNQiKXCq4tLX9928hfn99L1KvCAkNRhQQyFhrDag==" saltValue="ITVvKzbuudBz3FIIZYJbxw==" spinCount="100000" sheet="1" objects="1" scenarios="1" formatRows="0"/>
  <mergeCells count="65">
    <mergeCell ref="C70:H70"/>
    <mergeCell ref="C69:H69"/>
    <mergeCell ref="C59:H59"/>
    <mergeCell ref="C58:H58"/>
    <mergeCell ref="C44:G44"/>
    <mergeCell ref="C50:G50"/>
    <mergeCell ref="C56:G56"/>
    <mergeCell ref="G67:H67"/>
    <mergeCell ref="C67:F67"/>
    <mergeCell ref="G37:H37"/>
    <mergeCell ref="G38:H38"/>
    <mergeCell ref="G35:H35"/>
    <mergeCell ref="C34:F34"/>
    <mergeCell ref="C35:F35"/>
    <mergeCell ref="C36:F36"/>
    <mergeCell ref="C37:F37"/>
    <mergeCell ref="C38:F38"/>
    <mergeCell ref="G36:H36"/>
    <mergeCell ref="O9:P9"/>
    <mergeCell ref="C9:H9"/>
    <mergeCell ref="C24:H24"/>
    <mergeCell ref="D25:F25"/>
    <mergeCell ref="D26:F26"/>
    <mergeCell ref="C12:D12"/>
    <mergeCell ref="E13:H13"/>
    <mergeCell ref="C1:I1"/>
    <mergeCell ref="G34:H34"/>
    <mergeCell ref="C22:H22"/>
    <mergeCell ref="C7:H7"/>
    <mergeCell ref="C16:H16"/>
    <mergeCell ref="C17:H17"/>
    <mergeCell ref="C18:H18"/>
    <mergeCell ref="C32:H32"/>
    <mergeCell ref="E14:H14"/>
    <mergeCell ref="C11:H11"/>
    <mergeCell ref="D29:F29"/>
    <mergeCell ref="D30:F30"/>
    <mergeCell ref="D27:F27"/>
    <mergeCell ref="D28:F28"/>
    <mergeCell ref="C42:H42"/>
    <mergeCell ref="C65:H65"/>
    <mergeCell ref="C46:H46"/>
    <mergeCell ref="C52:H52"/>
    <mergeCell ref="C45:H45"/>
    <mergeCell ref="C51:H51"/>
    <mergeCell ref="C47:H47"/>
    <mergeCell ref="C48:H48"/>
    <mergeCell ref="C53:H53"/>
    <mergeCell ref="C54:H54"/>
    <mergeCell ref="C60:H60"/>
    <mergeCell ref="C61:H61"/>
    <mergeCell ref="C74:H74"/>
    <mergeCell ref="C75:H75"/>
    <mergeCell ref="C76:H76"/>
    <mergeCell ref="C80:D80"/>
    <mergeCell ref="F80:G80"/>
    <mergeCell ref="C78:D78"/>
    <mergeCell ref="C77:D77"/>
    <mergeCell ref="E78:H78"/>
    <mergeCell ref="E77:H77"/>
    <mergeCell ref="C81:D81"/>
    <mergeCell ref="F81:G81"/>
    <mergeCell ref="C82:D82"/>
    <mergeCell ref="F82:G82"/>
    <mergeCell ref="F83:G83"/>
  </mergeCells>
  <conditionalFormatting sqref="C9:H9">
    <cfRule type="notContainsBlanks" dxfId="8" priority="7">
      <formula>LEN(TRIM(C9))&gt;0</formula>
    </cfRule>
  </conditionalFormatting>
  <conditionalFormatting sqref="C46:H48">
    <cfRule type="expression" dxfId="7" priority="5">
      <formula>$H$44="Oui"</formula>
    </cfRule>
  </conditionalFormatting>
  <conditionalFormatting sqref="C52:H54">
    <cfRule type="expression" dxfId="6" priority="4">
      <formula>$H$50="Oui"</formula>
    </cfRule>
  </conditionalFormatting>
  <conditionalFormatting sqref="E77:H78">
    <cfRule type="expression" dxfId="5" priority="1">
      <formula>$C$78="Autre"</formula>
    </cfRule>
  </conditionalFormatting>
  <conditionalFormatting sqref="G34">
    <cfRule type="dataBar" priority="13">
      <dataBar>
        <cfvo type="min"/>
        <cfvo type="num" val="10"/>
        <color rgb="FF00B0F0"/>
      </dataBar>
      <extLst>
        <ext xmlns:x14="http://schemas.microsoft.com/office/spreadsheetml/2009/9/main" uri="{B025F937-C7B1-47D3-B67F-A62EFF666E3E}">
          <x14:id>{A0A06A0E-CA76-4FDF-B9D5-B0BEECD52175}</x14:id>
        </ext>
      </extLst>
    </cfRule>
  </conditionalFormatting>
  <conditionalFormatting sqref="G35">
    <cfRule type="dataBar" priority="10">
      <dataBar>
        <cfvo type="min"/>
        <cfvo type="num" val="10"/>
        <color rgb="FF00B0F0"/>
      </dataBar>
      <extLst>
        <ext xmlns:x14="http://schemas.microsoft.com/office/spreadsheetml/2009/9/main" uri="{B025F937-C7B1-47D3-B67F-A62EFF666E3E}">
          <x14:id>{881B4168-2CAC-45B1-BEA4-D4C5E625DFDA}</x14:id>
        </ext>
      </extLst>
    </cfRule>
  </conditionalFormatting>
  <conditionalFormatting sqref="G36">
    <cfRule type="dataBar" priority="9">
      <dataBar>
        <cfvo type="min"/>
        <cfvo type="num" val="10"/>
        <color rgb="FF00B0F0"/>
      </dataBar>
      <extLst>
        <ext xmlns:x14="http://schemas.microsoft.com/office/spreadsheetml/2009/9/main" uri="{B025F937-C7B1-47D3-B67F-A62EFF666E3E}">
          <x14:id>{00C97339-5D95-4EAE-B1C6-A184B6888635}</x14:id>
        </ext>
      </extLst>
    </cfRule>
  </conditionalFormatting>
  <conditionalFormatting sqref="G37">
    <cfRule type="dataBar" priority="16">
      <dataBar>
        <cfvo type="min"/>
        <cfvo type="num" val="10"/>
        <color rgb="FF00B0F0"/>
      </dataBar>
      <extLst>
        <ext xmlns:x14="http://schemas.microsoft.com/office/spreadsheetml/2009/9/main" uri="{B025F937-C7B1-47D3-B67F-A62EFF666E3E}">
          <x14:id>{B300CAC9-DAC6-4AAD-A5BA-E49A517A3911}</x14:id>
        </ext>
      </extLst>
    </cfRule>
  </conditionalFormatting>
  <conditionalFormatting sqref="G38">
    <cfRule type="dataBar" priority="22">
      <dataBar>
        <cfvo type="min"/>
        <cfvo type="num" val="10"/>
        <color rgb="FF00B0F0"/>
      </dataBar>
      <extLst>
        <ext xmlns:x14="http://schemas.microsoft.com/office/spreadsheetml/2009/9/main" uri="{B025F937-C7B1-47D3-B67F-A62EFF666E3E}">
          <x14:id>{E7D14EAA-CEDD-4767-A3E4-D2F210AAF4C1}</x14:id>
        </ext>
      </extLst>
    </cfRule>
  </conditionalFormatting>
  <conditionalFormatting sqref="G67">
    <cfRule type="dataBar" priority="8">
      <dataBar>
        <cfvo type="min"/>
        <cfvo type="num" val="10"/>
        <color rgb="FF00B0F0"/>
      </dataBar>
      <extLst>
        <ext xmlns:x14="http://schemas.microsoft.com/office/spreadsheetml/2009/9/main" uri="{B025F937-C7B1-47D3-B67F-A62EFF666E3E}">
          <x14:id>{A7A496DC-137F-4A92-B4E6-1DCD6C25419A}</x14:id>
        </ext>
      </extLst>
    </cfRule>
  </conditionalFormatting>
  <conditionalFormatting sqref="G34:H38">
    <cfRule type="containsBlanks" dxfId="4" priority="6">
      <formula>LEN(TRIM(G34))=0</formula>
    </cfRule>
  </conditionalFormatting>
  <conditionalFormatting sqref="G67:H67">
    <cfRule type="containsBlanks" dxfId="3" priority="3">
      <formula>LEN(TRIM(G67))=0</formula>
    </cfRule>
  </conditionalFormatting>
  <dataValidations xWindow="759" yWindow="656" count="4">
    <dataValidation allowBlank="1" showInputMessage="1" showErrorMessage="1" prompt="Entrer la date comme suit : _x000a_aaaa-mm-jj" sqref="C26:C30" xr:uid="{C7C16E71-ADCB-4795-A472-640EFB3D7C79}"/>
    <dataValidation allowBlank="1" showInputMessage="1" showErrorMessage="1" error="Limite de 450 caractères" sqref="E58:H58 E69:H69" xr:uid="{41F935E0-590A-4695-B285-D45FDAF861BE}"/>
    <dataValidation type="whole" operator="greaterThanOrEqual" allowBlank="1" showInputMessage="1" showErrorMessage="1" error="Inscrire un nombre entier" sqref="G26:H30" xr:uid="{0157F822-73DB-41E7-B4F4-BF296AF49437}">
      <formula1>0</formula1>
    </dataValidation>
    <dataValidation type="list" allowBlank="1" showInputMessage="1" showErrorMessage="1" prompt="Sélectionner dans la liste" sqref="C78" xr:uid="{5765161F-0837-42B2-9B55-C27B4AE0F19A}">
      <formula1>"Dépenses moins élevées que prévues,Autre financement non prévu lors de la demande,Rapport non remis,Autre"</formula1>
    </dataValidation>
  </dataValidations>
  <hyperlinks>
    <hyperlink ref="C17:H17" location="Formulaire_Demande!F206" display="Étape 2.  Compléter la section Rapport final des sources de financement - Section F cliquer ici" xr:uid="{3F976A7D-D217-4B07-B330-982DDA03BF8D}"/>
    <hyperlink ref="C16:H16" location="Formulaire_Demande!F132" display="Étape 1.  Compléter la section Rapport final du budget - Section C cliquer ici" xr:uid="{0C3E86A3-59E8-458F-B53C-9AACE114B96D}"/>
  </hyperlinks>
  <printOptions horizontalCentered="1"/>
  <pageMargins left="0.25" right="0.25" top="0.75" bottom="0.75" header="0.3" footer="0.3"/>
  <pageSetup paperSize="3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0A06A0E-CA76-4FDF-B9D5-B0BEECD52175}">
            <x14:dataBar minLength="0" maxLength="100" gradient="0">
              <x14:cfvo type="autoMin"/>
              <x14:cfvo type="num">
                <xm:f>10</xm:f>
              </x14:cfvo>
              <x14:negativeFillColor rgb="FFFF0000"/>
              <x14:axisColor rgb="FF000000"/>
            </x14:dataBar>
          </x14:cfRule>
          <xm:sqref>G34</xm:sqref>
        </x14:conditionalFormatting>
        <x14:conditionalFormatting xmlns:xm="http://schemas.microsoft.com/office/excel/2006/main">
          <x14:cfRule type="dataBar" id="{881B4168-2CAC-45B1-BEA4-D4C5E625DFDA}">
            <x14:dataBar minLength="0" maxLength="100" gradient="0">
              <x14:cfvo type="autoMin"/>
              <x14:cfvo type="num">
                <xm:f>10</xm:f>
              </x14:cfvo>
              <x14:negativeFillColor rgb="FFFF0000"/>
              <x14:axisColor rgb="FF000000"/>
            </x14:dataBar>
          </x14:cfRule>
          <xm:sqref>G35</xm:sqref>
        </x14:conditionalFormatting>
        <x14:conditionalFormatting xmlns:xm="http://schemas.microsoft.com/office/excel/2006/main">
          <x14:cfRule type="dataBar" id="{00C97339-5D95-4EAE-B1C6-A184B6888635}">
            <x14:dataBar minLength="0" maxLength="100" gradient="0">
              <x14:cfvo type="autoMin"/>
              <x14:cfvo type="num">
                <xm:f>10</xm:f>
              </x14:cfvo>
              <x14:negativeFillColor rgb="FFFF0000"/>
              <x14:axisColor rgb="FF000000"/>
            </x14:dataBar>
          </x14:cfRule>
          <xm:sqref>G36</xm:sqref>
        </x14:conditionalFormatting>
        <x14:conditionalFormatting xmlns:xm="http://schemas.microsoft.com/office/excel/2006/main">
          <x14:cfRule type="dataBar" id="{B300CAC9-DAC6-4AAD-A5BA-E49A517A3911}">
            <x14:dataBar minLength="0" maxLength="100" gradient="0">
              <x14:cfvo type="autoMin"/>
              <x14:cfvo type="num">
                <xm:f>10</xm:f>
              </x14:cfvo>
              <x14:negativeFillColor rgb="FFFF0000"/>
              <x14:axisColor rgb="FF000000"/>
            </x14:dataBar>
          </x14:cfRule>
          <xm:sqref>G37</xm:sqref>
        </x14:conditionalFormatting>
        <x14:conditionalFormatting xmlns:xm="http://schemas.microsoft.com/office/excel/2006/main">
          <x14:cfRule type="dataBar" id="{E7D14EAA-CEDD-4767-A3E4-D2F210AAF4C1}">
            <x14:dataBar minLength="0" maxLength="100" gradient="0">
              <x14:cfvo type="autoMin"/>
              <x14:cfvo type="num">
                <xm:f>10</xm:f>
              </x14:cfvo>
              <x14:negativeFillColor rgb="FFFF0000"/>
              <x14:axisColor rgb="FF000000"/>
            </x14:dataBar>
          </x14:cfRule>
          <xm:sqref>G38</xm:sqref>
        </x14:conditionalFormatting>
        <x14:conditionalFormatting xmlns:xm="http://schemas.microsoft.com/office/excel/2006/main">
          <x14:cfRule type="dataBar" id="{A7A496DC-137F-4A92-B4E6-1DCD6C25419A}">
            <x14:dataBar minLength="0" maxLength="100" gradient="0">
              <x14:cfvo type="autoMin"/>
              <x14:cfvo type="num">
                <xm:f>10</xm:f>
              </x14:cfvo>
              <x14:negativeFillColor rgb="FFFF0000"/>
              <x14:axisColor rgb="FF000000"/>
            </x14:dataBar>
          </x14:cfRule>
          <xm:sqref>G67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759" yWindow="656" count="2">
        <x14:dataValidation type="list" allowBlank="1" showInputMessage="1" showErrorMessage="1" prompt="Sélectionner dans la liste" xr:uid="{47B1A86E-9EDB-448C-A49B-82EDF244959F}">
          <x14:formula1>
            <xm:f>Paramètres!$D$2:$D$3</xm:f>
          </x14:formula1>
          <xm:sqref>H44 H50 H56</xm:sqref>
        </x14:dataValidation>
        <x14:dataValidation type="list" allowBlank="1" showInputMessage="1" showErrorMessage="1" prompt="Veuillez entrer un nombre entre 1 et 10" xr:uid="{F7B82958-5E9B-40D6-BE77-585093DD054C}">
          <x14:formula1>
            <xm:f>Paramètres!$J$2:$J$11</xm:f>
          </x14:formula1>
          <xm:sqref>G34:H38 G67:H67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349A1-158A-4438-8656-6164304CF20B}">
  <sheetPr>
    <tabColor theme="3" tint="0.59999389629810485"/>
  </sheetPr>
  <dimension ref="B1:Q72"/>
  <sheetViews>
    <sheetView showGridLines="0" workbookViewId="0">
      <selection activeCell="C6" sqref="C6:I6"/>
    </sheetView>
  </sheetViews>
  <sheetFormatPr baseColWidth="10" defaultColWidth="10.77734375" defaultRowHeight="13.8" x14ac:dyDescent="0.3"/>
  <cols>
    <col min="1" max="1" width="1.5546875" style="1" customWidth="1"/>
    <col min="2" max="2" width="2.5546875" style="1" customWidth="1"/>
    <col min="3" max="3" width="18.44140625" style="1" customWidth="1"/>
    <col min="4" max="4" width="23.77734375" style="86" customWidth="1"/>
    <col min="5" max="5" width="16.21875" style="1" customWidth="1"/>
    <col min="6" max="7" width="22.44140625" style="1" customWidth="1"/>
    <col min="8" max="8" width="18.5546875" style="86" customWidth="1"/>
    <col min="9" max="9" width="22" style="1" customWidth="1"/>
    <col min="10" max="10" width="2.5546875" style="1" customWidth="1"/>
    <col min="11" max="11" width="1.5546875" style="1" customWidth="1"/>
    <col min="12" max="12" width="5.6640625" style="1" customWidth="1"/>
    <col min="13" max="13" width="30.77734375" style="1" customWidth="1"/>
    <col min="14" max="14" width="21.44140625" style="18" bestFit="1" customWidth="1"/>
    <col min="15" max="15" width="23.77734375" style="18" bestFit="1" customWidth="1"/>
    <col min="16" max="16" width="9.5546875" style="18" customWidth="1"/>
    <col min="17" max="17" width="15.5546875" style="1" customWidth="1"/>
    <col min="18" max="16384" width="10.77734375" style="1"/>
  </cols>
  <sheetData>
    <row r="1" spans="2:17" ht="38.1" customHeight="1" x14ac:dyDescent="0.3">
      <c r="E1" s="421" t="s">
        <v>246</v>
      </c>
      <c r="F1" s="421"/>
      <c r="G1" s="421"/>
      <c r="H1" s="421"/>
      <c r="I1" s="421"/>
      <c r="J1" s="421"/>
      <c r="K1" s="20"/>
      <c r="L1" s="20"/>
      <c r="M1" s="20"/>
      <c r="N1" s="294"/>
      <c r="O1" s="294"/>
      <c r="P1" s="294"/>
      <c r="Q1" s="20"/>
    </row>
    <row r="2" spans="2:17" ht="16.8" x14ac:dyDescent="0.35">
      <c r="J2" s="11" t="s">
        <v>224</v>
      </c>
      <c r="M2" s="295"/>
    </row>
    <row r="3" spans="2:17" ht="16.8" x14ac:dyDescent="0.3">
      <c r="J3" s="12" t="s">
        <v>55</v>
      </c>
      <c r="M3" s="258"/>
    </row>
    <row r="4" spans="2:17" ht="10.050000000000001" customHeight="1" thickBot="1" x14ac:dyDescent="0.35"/>
    <row r="5" spans="2:17" ht="10.050000000000001" customHeight="1" x14ac:dyDescent="0.35">
      <c r="B5" s="91"/>
      <c r="C5" s="102"/>
      <c r="D5" s="103"/>
      <c r="E5" s="104"/>
      <c r="F5" s="92"/>
      <c r="G5" s="92"/>
      <c r="H5" s="92"/>
      <c r="I5" s="92"/>
      <c r="J5" s="105"/>
      <c r="M5" s="295"/>
    </row>
    <row r="6" spans="2:17" s="3" customFormat="1" ht="28.05" customHeight="1" x14ac:dyDescent="0.25">
      <c r="B6" s="13"/>
      <c r="C6" s="613" t="s">
        <v>158</v>
      </c>
      <c r="D6" s="613"/>
      <c r="E6" s="613"/>
      <c r="F6" s="613"/>
      <c r="G6" s="613"/>
      <c r="H6" s="613"/>
      <c r="I6" s="613"/>
      <c r="J6" s="14"/>
      <c r="K6" s="243"/>
      <c r="M6" s="1"/>
    </row>
    <row r="7" spans="2:17" s="3" customFormat="1" ht="10.050000000000001" customHeight="1" x14ac:dyDescent="0.25">
      <c r="B7" s="13"/>
      <c r="C7" s="244"/>
      <c r="D7" s="244"/>
      <c r="E7" s="90"/>
      <c r="F7" s="177"/>
      <c r="G7" s="177"/>
      <c r="H7" s="1"/>
      <c r="I7" s="1"/>
      <c r="J7" s="14"/>
      <c r="K7" s="1"/>
      <c r="M7" s="1"/>
      <c r="N7" s="1"/>
    </row>
    <row r="8" spans="2:17" ht="24" customHeight="1" x14ac:dyDescent="0.3">
      <c r="B8" s="13"/>
      <c r="C8" s="605" t="s">
        <v>62</v>
      </c>
      <c r="D8" s="606"/>
      <c r="E8" s="614"/>
      <c r="F8" s="614"/>
      <c r="G8" s="296" t="s">
        <v>58</v>
      </c>
      <c r="H8" s="609"/>
      <c r="I8" s="610"/>
      <c r="J8" s="14"/>
    </row>
    <row r="9" spans="2:17" ht="24" customHeight="1" x14ac:dyDescent="0.3">
      <c r="B9" s="13"/>
      <c r="C9" s="438" t="s">
        <v>116</v>
      </c>
      <c r="D9" s="439"/>
      <c r="E9" s="611" t="str">
        <f>IF(OR(Formulaire_Demande!F61="",Formulaire_Demande!F113=""),"",Formulaire_Demande!F61&amp;" "&amp;"("&amp;VLOOKUP(Formulaire_Demande!F62,Paramètres!B:C,2,FALSE)&amp;")"&amp;" - "&amp;VLOOKUP(Formulaire_Demande!F113,Paramètres!M:R,6,FALSE)&amp;" "&amp;TEXT(Formulaire_Demande!F115,"aaaa"))</f>
        <v/>
      </c>
      <c r="F9" s="611"/>
      <c r="G9" s="611"/>
      <c r="H9" s="611"/>
      <c r="I9" s="612"/>
      <c r="J9" s="14"/>
    </row>
    <row r="10" spans="2:17" ht="24" customHeight="1" thickBot="1" x14ac:dyDescent="0.4">
      <c r="B10" s="13"/>
      <c r="C10" s="436" t="s">
        <v>120</v>
      </c>
      <c r="D10" s="437"/>
      <c r="E10" s="192" t="str">
        <f>IF(Formulaire_Demande!F26="","",Formulaire_Demande!F26)</f>
        <v/>
      </c>
      <c r="F10" s="190"/>
      <c r="G10" s="190"/>
      <c r="H10" s="190"/>
      <c r="I10" s="297"/>
      <c r="J10" s="95"/>
      <c r="K10" s="86"/>
      <c r="M10" s="295"/>
    </row>
    <row r="11" spans="2:17" ht="24" customHeight="1" thickBot="1" x14ac:dyDescent="0.35">
      <c r="B11" s="13"/>
      <c r="C11" s="436" t="str">
        <f>IF(Formulaire_Demande!F26="","Identification entreprise ou réalisateur",IF(Formulaire_Demande!F26="Réalisateur","Prénom et nom du réalisateur","Nom de l'entreprise requérante"))</f>
        <v>Identification entreprise ou réalisateur</v>
      </c>
      <c r="D11" s="437"/>
      <c r="E11" s="602" t="str">
        <f>IF(Formulaire_Demande!F27="",Formulaire_Demande!F45,Formulaire_Demande!F27)</f>
        <v/>
      </c>
      <c r="F11" s="602"/>
      <c r="G11" s="602"/>
      <c r="H11" s="602"/>
      <c r="I11" s="603"/>
      <c r="J11" s="95"/>
      <c r="K11" s="86"/>
      <c r="M11" s="298" t="s">
        <v>168</v>
      </c>
      <c r="O11" s="22"/>
    </row>
    <row r="12" spans="2:17" ht="24" customHeight="1" x14ac:dyDescent="0.3">
      <c r="B12" s="13"/>
      <c r="C12" s="436" t="s">
        <v>12</v>
      </c>
      <c r="D12" s="437"/>
      <c r="E12" s="602" t="str">
        <f>IF(Formulaire_Demande!F28="","",Formulaire_Demande!F28)</f>
        <v/>
      </c>
      <c r="F12" s="602"/>
      <c r="G12" s="602"/>
      <c r="H12" s="602"/>
      <c r="I12" s="603"/>
      <c r="J12" s="95"/>
      <c r="K12" s="86"/>
    </row>
    <row r="13" spans="2:17" ht="24" customHeight="1" x14ac:dyDescent="0.3">
      <c r="B13" s="13"/>
      <c r="C13" s="436" t="s">
        <v>13</v>
      </c>
      <c r="D13" s="437"/>
      <c r="E13" s="602" t="str">
        <f>IF(Formulaire_Demande!F29="","",Formulaire_Demande!F29)</f>
        <v/>
      </c>
      <c r="F13" s="602"/>
      <c r="G13" s="602"/>
      <c r="H13" s="602"/>
      <c r="I13" s="603"/>
      <c r="J13" s="95"/>
      <c r="K13" s="86"/>
    </row>
    <row r="14" spans="2:17" ht="24" customHeight="1" x14ac:dyDescent="0.3">
      <c r="B14" s="13"/>
      <c r="C14" s="615" t="s">
        <v>208</v>
      </c>
      <c r="D14" s="616"/>
      <c r="E14" s="299" t="str">
        <f>IF(Formulaire_Demande!F30="","",Formulaire_Demande!F30)</f>
        <v/>
      </c>
      <c r="F14" s="621" t="s">
        <v>90</v>
      </c>
      <c r="G14" s="621"/>
      <c r="H14" s="619" t="s">
        <v>75</v>
      </c>
      <c r="I14" s="620"/>
      <c r="J14" s="95"/>
      <c r="K14" s="86"/>
      <c r="N14" s="18" t="str">
        <f>+Formulaire_Demande!K61&amp;" "&amp;Formulaire_Demande!N63</f>
        <v xml:space="preserve"> </v>
      </c>
    </row>
    <row r="15" spans="2:17" ht="10.050000000000001" customHeight="1" x14ac:dyDescent="0.3">
      <c r="B15" s="13"/>
      <c r="C15" s="300"/>
      <c r="D15" s="301"/>
      <c r="E15" s="177"/>
      <c r="H15" s="1"/>
      <c r="J15" s="95"/>
      <c r="K15" s="86"/>
    </row>
    <row r="16" spans="2:17" ht="24" customHeight="1" x14ac:dyDescent="0.3">
      <c r="B16" s="13"/>
      <c r="C16" s="578" t="s">
        <v>89</v>
      </c>
      <c r="D16" s="579"/>
      <c r="E16" s="595" t="str">
        <f>IF(Formulaire_Demande!F26="","",IF(Formulaire_Demande!F26="Réalisateur",Formulaire_Demande!F45,Formulaire_Demande!F36&amp;" "&amp;Formulaire_Demande!F37))</f>
        <v/>
      </c>
      <c r="F16" s="595"/>
      <c r="G16" s="595"/>
      <c r="H16" s="595"/>
      <c r="I16" s="596"/>
      <c r="J16" s="95"/>
      <c r="K16" s="86"/>
    </row>
    <row r="17" spans="2:15" ht="24" customHeight="1" x14ac:dyDescent="0.3">
      <c r="B17" s="13"/>
      <c r="C17" s="438" t="s">
        <v>184</v>
      </c>
      <c r="D17" s="439"/>
      <c r="E17" s="602" t="str">
        <f>IF(Formulaire_Demande!F26="","",IF(Formulaire_Demande!F26="Réalisateur","Réalisateur",Formulaire_Demande!F38))</f>
        <v/>
      </c>
      <c r="F17" s="602"/>
      <c r="G17" s="602"/>
      <c r="H17" s="602"/>
      <c r="I17" s="603"/>
      <c r="J17" s="95"/>
      <c r="K17" s="86"/>
    </row>
    <row r="18" spans="2:15" ht="24" customHeight="1" x14ac:dyDescent="0.3">
      <c r="B18" s="13"/>
      <c r="C18" s="580" t="s">
        <v>185</v>
      </c>
      <c r="D18" s="581"/>
      <c r="E18" s="617" t="str">
        <f>IF(Formulaire_Demande!F26="","",IF(Formulaire_Demande!F26="Réalisateur",Formulaire_Demande!F47,Formulaire_Demande!F40))</f>
        <v/>
      </c>
      <c r="F18" s="617"/>
      <c r="G18" s="617"/>
      <c r="H18" s="617"/>
      <c r="I18" s="618"/>
      <c r="J18" s="95"/>
      <c r="K18" s="86"/>
    </row>
    <row r="19" spans="2:15" ht="10.050000000000001" customHeight="1" x14ac:dyDescent="0.3">
      <c r="B19" s="13"/>
      <c r="C19" s="300"/>
      <c r="D19" s="301"/>
      <c r="E19" s="177"/>
      <c r="H19" s="1"/>
      <c r="J19" s="95"/>
      <c r="K19" s="86"/>
    </row>
    <row r="20" spans="2:15" ht="24" customHeight="1" x14ac:dyDescent="0.3">
      <c r="B20" s="13"/>
      <c r="C20" s="578" t="s">
        <v>182</v>
      </c>
      <c r="D20" s="579"/>
      <c r="E20" s="595" t="str">
        <f>IF(Formulaire_Demande!F26="Réalisateur",Formulaire_Demande!F45,IF(OR(Formulaire_Demande!F52="",Formulaire_Demande!F53=""),Formulaire_Demande!F36&amp;" "&amp;Formulaire_Demande!F37,Formulaire_Demande!F52&amp;" "&amp;Formulaire_Demande!F53))</f>
        <v xml:space="preserve"> </v>
      </c>
      <c r="F20" s="595"/>
      <c r="G20" s="595"/>
      <c r="H20" s="595"/>
      <c r="I20" s="596"/>
      <c r="J20" s="95"/>
      <c r="K20" s="86"/>
    </row>
    <row r="21" spans="2:15" ht="24" customHeight="1" x14ac:dyDescent="0.3">
      <c r="B21" s="13"/>
      <c r="C21" s="438" t="s">
        <v>66</v>
      </c>
      <c r="D21" s="439"/>
      <c r="E21" s="602">
        <f>IF(Formulaire_Demande!F26="Réalisateur","Réalisateur",IF(Formulaire_Demande!F54="",Formulaire_Demande!F38,Formulaire_Demande!F54))</f>
        <v>0</v>
      </c>
      <c r="F21" s="602"/>
      <c r="G21" s="602"/>
      <c r="H21" s="602"/>
      <c r="I21" s="603"/>
      <c r="J21" s="95"/>
      <c r="K21" s="86"/>
    </row>
    <row r="22" spans="2:15" ht="24" customHeight="1" x14ac:dyDescent="0.3">
      <c r="B22" s="13"/>
      <c r="C22" s="438" t="s">
        <v>68</v>
      </c>
      <c r="D22" s="439"/>
      <c r="E22" s="602">
        <f>IF(Formulaire_Demande!F26="Réalisateur",Formulaire_Demande!F47,IF(Formulaire_Demande!F56="",Formulaire_Demande!F40,Formulaire_Demande!F56))</f>
        <v>0</v>
      </c>
      <c r="F22" s="602"/>
      <c r="G22" s="602"/>
      <c r="H22" s="602"/>
      <c r="I22" s="603"/>
      <c r="J22" s="95"/>
      <c r="K22" s="86"/>
    </row>
    <row r="23" spans="2:15" ht="24" customHeight="1" x14ac:dyDescent="0.3">
      <c r="B23" s="13"/>
      <c r="C23" s="580" t="s">
        <v>67</v>
      </c>
      <c r="D23" s="581"/>
      <c r="E23" s="617">
        <f>IF(Formulaire_Demande!F26="Réalisateur",Formulaire_Demande!F46,IF(Formulaire_Demande!F55="",Formulaire_Demande!F39,Formulaire_Demande!F55))</f>
        <v>0</v>
      </c>
      <c r="F23" s="617"/>
      <c r="G23" s="617"/>
      <c r="H23" s="617"/>
      <c r="I23" s="618"/>
      <c r="J23" s="95"/>
      <c r="K23" s="86"/>
    </row>
    <row r="24" spans="2:15" ht="10.050000000000001" customHeight="1" thickBot="1" x14ac:dyDescent="0.35">
      <c r="B24" s="13"/>
      <c r="C24" s="300"/>
      <c r="D24" s="301"/>
      <c r="E24" s="177"/>
      <c r="H24" s="1"/>
      <c r="J24" s="95"/>
      <c r="K24" s="86"/>
    </row>
    <row r="25" spans="2:15" ht="24" customHeight="1" thickBot="1" x14ac:dyDescent="0.35">
      <c r="B25" s="13"/>
      <c r="C25" s="605" t="s">
        <v>64</v>
      </c>
      <c r="D25" s="606"/>
      <c r="E25" s="595">
        <f>+Formulaire_Demande!F61</f>
        <v>0</v>
      </c>
      <c r="F25" s="595"/>
      <c r="G25" s="595"/>
      <c r="H25" s="595"/>
      <c r="I25" s="596"/>
      <c r="J25" s="95"/>
      <c r="K25" s="86"/>
      <c r="M25" s="302" t="s">
        <v>169</v>
      </c>
      <c r="O25" s="22"/>
    </row>
    <row r="26" spans="2:15" ht="24" customHeight="1" thickBot="1" x14ac:dyDescent="0.35">
      <c r="B26" s="13"/>
      <c r="C26" s="436" t="s">
        <v>11</v>
      </c>
      <c r="D26" s="437"/>
      <c r="E26" s="602">
        <f>IF(Formulaire_Demande!F67="",Formulaire_Demande!F66,Formulaire_Demande!F66&amp;", "&amp;Formulaire_Demande!F67)</f>
        <v>0</v>
      </c>
      <c r="F26" s="602"/>
      <c r="G26" s="602"/>
      <c r="H26" s="602"/>
      <c r="I26" s="603"/>
      <c r="J26" s="95"/>
      <c r="K26" s="86"/>
    </row>
    <row r="27" spans="2:15" ht="24" customHeight="1" thickBot="1" x14ac:dyDescent="0.35">
      <c r="B27" s="13"/>
      <c r="C27" s="436" t="s">
        <v>143</v>
      </c>
      <c r="D27" s="437"/>
      <c r="E27" s="597">
        <f>+Formulaire_Demande!F62</f>
        <v>0</v>
      </c>
      <c r="F27" s="597"/>
      <c r="G27" s="182"/>
      <c r="H27" s="303"/>
      <c r="I27" s="155"/>
      <c r="J27" s="95"/>
      <c r="K27" s="86"/>
      <c r="M27" s="302" t="s">
        <v>121</v>
      </c>
      <c r="O27" s="22"/>
    </row>
    <row r="28" spans="2:15" ht="24" customHeight="1" x14ac:dyDescent="0.3">
      <c r="B28" s="13"/>
      <c r="C28" s="436" t="s">
        <v>178</v>
      </c>
      <c r="D28" s="437"/>
      <c r="E28" s="192" t="str">
        <f>IF(AND(Formulaire_Demande!F64&lt;&gt;"",Formulaire_Demande!F63&lt;&gt;""),Formulaire_Demande!F64&amp;" x "&amp;Formulaire_Demande!F63&amp;" minutes",IF(Formulaire_Demande!F63="","",Formulaire_Demande!F63&amp;" minutes"))</f>
        <v/>
      </c>
      <c r="F28" s="192"/>
      <c r="G28" s="182"/>
      <c r="H28" s="303"/>
      <c r="I28" s="155"/>
      <c r="J28" s="95"/>
      <c r="K28" s="86"/>
      <c r="M28" s="302"/>
      <c r="O28" s="304"/>
    </row>
    <row r="29" spans="2:15" ht="24" customHeight="1" x14ac:dyDescent="0.3">
      <c r="B29" s="13"/>
      <c r="C29" s="615" t="s">
        <v>44</v>
      </c>
      <c r="D29" s="616"/>
      <c r="E29" s="604" t="str">
        <f>IF(Formulaire_Demande!F90="Non","Non",IF(Formulaire_Demande!F90="Oui","Oui - "&amp;Formulaire_Demande!I90,""))</f>
        <v/>
      </c>
      <c r="F29" s="604"/>
      <c r="G29" s="305"/>
      <c r="H29" s="306"/>
      <c r="I29" s="160"/>
      <c r="J29" s="95"/>
      <c r="K29" s="86"/>
      <c r="M29" s="302"/>
      <c r="O29" s="304"/>
    </row>
    <row r="30" spans="2:15" ht="10.050000000000001" customHeight="1" x14ac:dyDescent="0.3">
      <c r="B30" s="13"/>
      <c r="C30" s="187"/>
      <c r="D30" s="188"/>
      <c r="E30" s="96"/>
      <c r="F30" s="96"/>
      <c r="G30" s="96"/>
      <c r="H30" s="96"/>
      <c r="I30" s="96"/>
      <c r="J30" s="95"/>
      <c r="K30" s="86"/>
    </row>
    <row r="31" spans="2:15" ht="10.050000000000001" customHeight="1" x14ac:dyDescent="0.3">
      <c r="B31" s="13"/>
      <c r="C31" s="307"/>
      <c r="D31" s="296"/>
      <c r="E31" s="308"/>
      <c r="F31" s="308"/>
      <c r="G31" s="308"/>
      <c r="H31" s="308"/>
      <c r="I31" s="309"/>
      <c r="J31" s="95"/>
      <c r="K31" s="86"/>
    </row>
    <row r="32" spans="2:15" ht="193.95" customHeight="1" x14ac:dyDescent="0.3">
      <c r="B32" s="13"/>
      <c r="C32" s="622" t="s">
        <v>122</v>
      </c>
      <c r="D32" s="623"/>
      <c r="E32" s="598">
        <f>+Formulaire_Demande!F69</f>
        <v>0</v>
      </c>
      <c r="F32" s="598"/>
      <c r="G32" s="598"/>
      <c r="H32" s="598"/>
      <c r="I32" s="599"/>
      <c r="J32" s="95"/>
      <c r="K32" s="86"/>
    </row>
    <row r="33" spans="2:17" ht="22.05" customHeight="1" x14ac:dyDescent="0.3">
      <c r="B33" s="13"/>
      <c r="C33" s="151"/>
      <c r="D33" s="118"/>
      <c r="E33" s="147"/>
      <c r="F33" s="147"/>
      <c r="G33" s="147"/>
      <c r="H33" s="147"/>
      <c r="I33" s="155"/>
      <c r="J33" s="95"/>
      <c r="K33" s="86"/>
    </row>
    <row r="34" spans="2:17" ht="156.44999999999999" customHeight="1" x14ac:dyDescent="0.3">
      <c r="B34" s="13"/>
      <c r="C34" s="622" t="s">
        <v>123</v>
      </c>
      <c r="D34" s="623"/>
      <c r="E34" s="598">
        <f>+Formulaire_Demande!F71</f>
        <v>0</v>
      </c>
      <c r="F34" s="598"/>
      <c r="G34" s="598"/>
      <c r="H34" s="598"/>
      <c r="I34" s="599"/>
      <c r="J34" s="95"/>
      <c r="K34" s="86"/>
    </row>
    <row r="35" spans="2:17" ht="10.050000000000001" customHeight="1" x14ac:dyDescent="0.3">
      <c r="B35" s="13"/>
      <c r="C35" s="193"/>
      <c r="D35" s="185"/>
      <c r="E35" s="137"/>
      <c r="F35" s="137"/>
      <c r="G35" s="137"/>
      <c r="H35" s="137"/>
      <c r="I35" s="160"/>
      <c r="J35" s="95"/>
      <c r="K35" s="86"/>
    </row>
    <row r="36" spans="2:17" ht="10.050000000000001" customHeight="1" x14ac:dyDescent="0.3">
      <c r="B36" s="13"/>
      <c r="J36" s="14"/>
    </row>
    <row r="37" spans="2:17" ht="24" customHeight="1" x14ac:dyDescent="0.3">
      <c r="B37" s="13"/>
      <c r="C37" s="605" t="s">
        <v>115</v>
      </c>
      <c r="D37" s="606"/>
      <c r="E37" s="485" t="str">
        <f>IF(Formulaire_Demande!F113="","",VLOOKUP(Formulaire_Demande!F113,Paramètres!M:P,4,FALSE))</f>
        <v/>
      </c>
      <c r="F37" s="485"/>
      <c r="G37" s="485"/>
      <c r="H37" s="485"/>
      <c r="I37" s="486"/>
      <c r="J37" s="95"/>
      <c r="K37" s="86"/>
      <c r="M37" s="601"/>
      <c r="N37" s="601"/>
      <c r="O37" s="304"/>
      <c r="P37" s="310"/>
      <c r="Q37" s="61"/>
    </row>
    <row r="38" spans="2:17" ht="24" customHeight="1" x14ac:dyDescent="0.3">
      <c r="B38" s="13"/>
      <c r="C38" s="436" t="s">
        <v>76</v>
      </c>
      <c r="D38" s="437"/>
      <c r="E38" s="597" t="str">
        <f>IF(Formulaire_Demande!F113="","",VLOOKUP(Formulaire_Demande!F113,Paramètres!M:R,6,FALSE))</f>
        <v/>
      </c>
      <c r="F38" s="597"/>
      <c r="G38" s="597"/>
      <c r="H38" s="597"/>
      <c r="I38" s="600"/>
      <c r="J38" s="95"/>
      <c r="K38" s="86"/>
      <c r="M38" s="601"/>
      <c r="N38" s="601"/>
      <c r="P38" s="310"/>
      <c r="Q38" s="311"/>
    </row>
    <row r="39" spans="2:17" ht="24" customHeight="1" x14ac:dyDescent="0.3">
      <c r="B39" s="13"/>
      <c r="C39" s="436" t="s">
        <v>109</v>
      </c>
      <c r="D39" s="437"/>
      <c r="E39" s="602" t="str">
        <f>IF(Formulaire_Demande!F120="","",Formulaire_Demande!F120)</f>
        <v/>
      </c>
      <c r="F39" s="602"/>
      <c r="G39" s="602"/>
      <c r="H39" s="602"/>
      <c r="I39" s="603"/>
      <c r="J39" s="95"/>
      <c r="K39" s="86"/>
      <c r="M39" s="302"/>
      <c r="N39" s="312"/>
      <c r="P39" s="310"/>
      <c r="Q39" s="313"/>
    </row>
    <row r="40" spans="2:17" ht="24" customHeight="1" thickBot="1" x14ac:dyDescent="0.35">
      <c r="B40" s="13"/>
      <c r="C40" s="436" t="s">
        <v>110</v>
      </c>
      <c r="D40" s="437"/>
      <c r="E40" s="597">
        <f>IF(Formulaire_Demande!F122="Autre",Formulaire_Demande!I122,Formulaire_Demande!F122)</f>
        <v>0</v>
      </c>
      <c r="F40" s="597"/>
      <c r="G40" s="597"/>
      <c r="H40" s="597"/>
      <c r="I40" s="600"/>
      <c r="J40" s="95"/>
      <c r="K40" s="86"/>
      <c r="M40" s="302"/>
      <c r="N40" s="312"/>
      <c r="P40" s="310"/>
      <c r="Q40" s="313"/>
    </row>
    <row r="41" spans="2:17" ht="24" customHeight="1" thickBot="1" x14ac:dyDescent="0.35">
      <c r="B41" s="13"/>
      <c r="C41" s="436" t="s">
        <v>111</v>
      </c>
      <c r="D41" s="437"/>
      <c r="E41" s="597" t="str">
        <f>IF(Formulaire_Demande!F121="","",Formulaire_Demande!F121)</f>
        <v/>
      </c>
      <c r="F41" s="597"/>
      <c r="G41" s="597"/>
      <c r="H41" s="597"/>
      <c r="I41" s="600"/>
      <c r="J41" s="95"/>
      <c r="K41" s="86"/>
      <c r="M41" s="302" t="s">
        <v>100</v>
      </c>
      <c r="O41" s="22"/>
      <c r="Q41" s="313"/>
    </row>
    <row r="42" spans="2:17" ht="24" customHeight="1" x14ac:dyDescent="0.3">
      <c r="B42" s="13"/>
      <c r="C42" s="436" t="s">
        <v>56</v>
      </c>
      <c r="D42" s="437"/>
      <c r="E42" s="585" t="str">
        <f>IF(Formulaire_Demande!F115="","",Formulaire_Demande!F115)</f>
        <v/>
      </c>
      <c r="F42" s="585"/>
      <c r="G42" s="585"/>
      <c r="H42" s="585"/>
      <c r="I42" s="586"/>
      <c r="J42" s="95"/>
      <c r="K42" s="86"/>
    </row>
    <row r="43" spans="2:17" ht="24" customHeight="1" x14ac:dyDescent="0.3">
      <c r="B43" s="13"/>
      <c r="C43" s="615" t="s">
        <v>57</v>
      </c>
      <c r="D43" s="616"/>
      <c r="E43" s="587" t="str">
        <f>IF(Formulaire_Demande!F116="","",Formulaire_Demande!F116)</f>
        <v/>
      </c>
      <c r="F43" s="587"/>
      <c r="G43" s="587"/>
      <c r="H43" s="587"/>
      <c r="I43" s="588"/>
      <c r="J43" s="95"/>
      <c r="K43" s="86"/>
    </row>
    <row r="44" spans="2:17" ht="10.050000000000001" customHeight="1" x14ac:dyDescent="0.3">
      <c r="B44" s="13"/>
      <c r="J44" s="14"/>
    </row>
    <row r="45" spans="2:17" ht="22.05" customHeight="1" x14ac:dyDescent="0.3">
      <c r="B45" s="13"/>
      <c r="C45" s="605" t="s">
        <v>183</v>
      </c>
      <c r="D45" s="606"/>
      <c r="E45" s="314">
        <f>Formulaire_Demande!E209</f>
        <v>0</v>
      </c>
      <c r="F45" s="315"/>
      <c r="G45" s="316"/>
      <c r="H45" s="317"/>
      <c r="I45" s="318"/>
      <c r="J45" s="14"/>
      <c r="M45" s="319" t="s">
        <v>92</v>
      </c>
      <c r="N45" s="320" t="s">
        <v>91</v>
      </c>
      <c r="O45" s="320" t="s">
        <v>93</v>
      </c>
      <c r="P45" s="592" t="s">
        <v>94</v>
      </c>
      <c r="Q45" s="593"/>
    </row>
    <row r="46" spans="2:17" ht="22.05" customHeight="1" x14ac:dyDescent="0.3">
      <c r="B46" s="13"/>
      <c r="C46" s="436" t="s">
        <v>0</v>
      </c>
      <c r="D46" s="437"/>
      <c r="E46" s="321">
        <f>Formulaire_Demande!H198</f>
        <v>0</v>
      </c>
      <c r="F46" s="117"/>
      <c r="G46" s="117"/>
      <c r="H46" s="322"/>
      <c r="I46" s="119"/>
      <c r="J46" s="14"/>
      <c r="M46" s="323" t="s">
        <v>95</v>
      </c>
      <c r="N46" s="324" t="s">
        <v>96</v>
      </c>
      <c r="O46" s="324" t="s">
        <v>97</v>
      </c>
      <c r="P46" s="594" t="s">
        <v>101</v>
      </c>
      <c r="Q46" s="594"/>
    </row>
    <row r="47" spans="2:17" ht="22.05" customHeight="1" x14ac:dyDescent="0.3">
      <c r="B47" s="13"/>
      <c r="C47" s="436" t="s">
        <v>4</v>
      </c>
      <c r="D47" s="437"/>
      <c r="E47" s="321">
        <f>+E46*0.5</f>
        <v>0</v>
      </c>
      <c r="F47" s="117"/>
      <c r="G47" s="117"/>
      <c r="H47" s="322"/>
      <c r="I47" s="119"/>
      <c r="J47" s="14"/>
      <c r="M47" s="323" t="s">
        <v>31</v>
      </c>
      <c r="N47" s="324" t="s">
        <v>96</v>
      </c>
      <c r="O47" s="324" t="s">
        <v>97</v>
      </c>
      <c r="P47" s="594"/>
      <c r="Q47" s="594"/>
    </row>
    <row r="48" spans="2:17" ht="13.95" customHeight="1" x14ac:dyDescent="0.3">
      <c r="B48" s="13"/>
      <c r="C48" s="111"/>
      <c r="D48" s="118"/>
      <c r="E48" s="325"/>
      <c r="F48" s="117"/>
      <c r="G48" s="117"/>
      <c r="H48" s="322"/>
      <c r="I48" s="119"/>
      <c r="J48" s="14"/>
      <c r="M48" s="323" t="s">
        <v>59</v>
      </c>
      <c r="N48" s="324" t="s">
        <v>97</v>
      </c>
      <c r="O48" s="324" t="s">
        <v>98</v>
      </c>
      <c r="P48" s="594"/>
      <c r="Q48" s="594"/>
    </row>
    <row r="49" spans="2:17" ht="22.05" customHeight="1" x14ac:dyDescent="0.3">
      <c r="B49" s="13"/>
      <c r="C49" s="632" t="s">
        <v>217</v>
      </c>
      <c r="D49" s="633"/>
      <c r="E49" s="326">
        <f>SUM(E45,E50,E51,E52,E53,E54)</f>
        <v>0</v>
      </c>
      <c r="F49" s="628" t="str">
        <f>IF(E49=0,"",IF(E49&lt;&gt;Formulaire_Demande!E223,"Revérifier les totaux","Total incluant le montant demandé à la SODEC"))</f>
        <v/>
      </c>
      <c r="G49" s="628"/>
      <c r="H49" s="628"/>
      <c r="I49" s="629"/>
      <c r="J49" s="14"/>
      <c r="M49" s="323" t="s">
        <v>60</v>
      </c>
      <c r="N49" s="324" t="s">
        <v>97</v>
      </c>
      <c r="O49" s="324" t="s">
        <v>98</v>
      </c>
      <c r="P49" s="594"/>
      <c r="Q49" s="594"/>
    </row>
    <row r="50" spans="2:17" ht="22.05" customHeight="1" x14ac:dyDescent="0.3">
      <c r="B50" s="13"/>
      <c r="C50" s="630" t="s">
        <v>30</v>
      </c>
      <c r="D50" s="631"/>
      <c r="E50" s="321" t="str">
        <f>IF(Formulaire_Demande!E208="","",Formulaire_Demande!E208)</f>
        <v/>
      </c>
      <c r="F50" s="327"/>
      <c r="G50" s="327"/>
      <c r="H50" s="325"/>
      <c r="I50" s="119"/>
      <c r="J50" s="14"/>
      <c r="M50" s="323" t="s">
        <v>99</v>
      </c>
      <c r="N50" s="324" t="s">
        <v>97</v>
      </c>
      <c r="O50" s="324" t="s">
        <v>98</v>
      </c>
      <c r="P50" s="594"/>
      <c r="Q50" s="594"/>
    </row>
    <row r="51" spans="2:17" ht="22.05" customHeight="1" x14ac:dyDescent="0.3">
      <c r="B51" s="13"/>
      <c r="C51" s="630" t="s">
        <v>5</v>
      </c>
      <c r="D51" s="631"/>
      <c r="E51" s="321" t="str">
        <f>IF(Formulaire_Demande!E210="","",Formulaire_Demande!E210)</f>
        <v/>
      </c>
      <c r="F51" s="327"/>
      <c r="G51" s="327"/>
      <c r="H51" s="325"/>
      <c r="I51" s="119"/>
      <c r="J51" s="14"/>
    </row>
    <row r="52" spans="2:17" ht="22.05" customHeight="1" x14ac:dyDescent="0.3">
      <c r="B52" s="13"/>
      <c r="C52" s="626" t="s">
        <v>209</v>
      </c>
      <c r="D52" s="627"/>
      <c r="E52" s="321">
        <f>Formulaire_Demande!E211</f>
        <v>0</v>
      </c>
      <c r="F52" s="327"/>
      <c r="G52" s="327"/>
      <c r="H52" s="325"/>
      <c r="I52" s="119"/>
      <c r="J52" s="14"/>
    </row>
    <row r="53" spans="2:17" ht="22.05" customHeight="1" x14ac:dyDescent="0.3">
      <c r="B53" s="13"/>
      <c r="C53" s="626" t="s">
        <v>210</v>
      </c>
      <c r="D53" s="627"/>
      <c r="E53" s="321">
        <f>Formulaire_Demande!E215</f>
        <v>0</v>
      </c>
      <c r="F53" s="327"/>
      <c r="G53" s="327"/>
      <c r="H53" s="325"/>
      <c r="I53" s="119"/>
      <c r="J53" s="14"/>
    </row>
    <row r="54" spans="2:17" ht="22.05" customHeight="1" x14ac:dyDescent="0.3">
      <c r="B54" s="13"/>
      <c r="C54" s="590" t="s">
        <v>238</v>
      </c>
      <c r="D54" s="591"/>
      <c r="E54" s="328">
        <f>Formulaire_Demande!E219</f>
        <v>0</v>
      </c>
      <c r="F54" s="329"/>
      <c r="G54" s="329"/>
      <c r="H54" s="330"/>
      <c r="I54" s="124"/>
      <c r="J54" s="14"/>
      <c r="M54" s="83"/>
    </row>
    <row r="55" spans="2:17" ht="10.050000000000001" customHeight="1" x14ac:dyDescent="0.3">
      <c r="B55" s="13"/>
      <c r="C55" s="331"/>
      <c r="D55" s="176"/>
      <c r="E55" s="177"/>
      <c r="J55" s="14"/>
    </row>
    <row r="56" spans="2:17" ht="22.05" customHeight="1" x14ac:dyDescent="0.3">
      <c r="B56" s="13"/>
      <c r="C56" s="634" t="s">
        <v>1</v>
      </c>
      <c r="D56" s="635"/>
      <c r="E56" s="638"/>
      <c r="F56" s="332"/>
      <c r="G56" s="332"/>
      <c r="H56" s="333" t="s">
        <v>186</v>
      </c>
      <c r="I56" s="334">
        <f>ROUND(E56*0.7,0)</f>
        <v>0</v>
      </c>
      <c r="J56" s="14"/>
    </row>
    <row r="57" spans="2:17" ht="22.05" customHeight="1" x14ac:dyDescent="0.3">
      <c r="B57" s="13"/>
      <c r="C57" s="636"/>
      <c r="D57" s="637"/>
      <c r="E57" s="639"/>
      <c r="H57" s="335" t="s">
        <v>187</v>
      </c>
      <c r="I57" s="336">
        <f>+E56-I56</f>
        <v>0</v>
      </c>
      <c r="J57" s="14"/>
    </row>
    <row r="58" spans="2:17" ht="32.1" customHeight="1" x14ac:dyDescent="0.3">
      <c r="B58" s="13"/>
      <c r="C58" s="337"/>
      <c r="D58" s="176"/>
      <c r="E58" s="177"/>
      <c r="H58" s="335"/>
      <c r="I58" s="336"/>
      <c r="J58" s="14"/>
      <c r="M58" s="338" t="str">
        <f>IF(M59="","","ATTENTION")</f>
        <v/>
      </c>
      <c r="P58" s="339"/>
      <c r="Q58" s="339"/>
    </row>
    <row r="59" spans="2:17" ht="50.55" customHeight="1" x14ac:dyDescent="0.3">
      <c r="B59" s="13"/>
      <c r="C59" s="624" t="s">
        <v>173</v>
      </c>
      <c r="D59" s="625"/>
      <c r="E59" s="625"/>
      <c r="G59" s="341" t="s">
        <v>174</v>
      </c>
      <c r="I59" s="342" t="s">
        <v>175</v>
      </c>
      <c r="J59" s="14"/>
      <c r="M59" s="343" t="str">
        <f>IF(SUM(G60:G62)&gt;100%,"Réviser les pourcentages","")</f>
        <v/>
      </c>
    </row>
    <row r="60" spans="2:17" ht="24" customHeight="1" x14ac:dyDescent="0.3">
      <c r="B60" s="13"/>
      <c r="C60" s="607"/>
      <c r="D60" s="608"/>
      <c r="E60" s="608"/>
      <c r="G60" s="73"/>
      <c r="I60" s="344" t="str">
        <f>IF(G60="","",ROUND($E$56*G60,0))</f>
        <v/>
      </c>
      <c r="J60" s="14"/>
    </row>
    <row r="61" spans="2:17" ht="24" customHeight="1" x14ac:dyDescent="0.3">
      <c r="B61" s="13"/>
      <c r="C61" s="607"/>
      <c r="D61" s="608"/>
      <c r="E61" s="608"/>
      <c r="G61" s="73"/>
      <c r="I61" s="344" t="str">
        <f>IF(G61="","",ROUND($E$56*G61,0))</f>
        <v/>
      </c>
      <c r="J61" s="14"/>
    </row>
    <row r="62" spans="2:17" ht="24" customHeight="1" x14ac:dyDescent="0.3">
      <c r="B62" s="13"/>
      <c r="C62" s="607"/>
      <c r="D62" s="608"/>
      <c r="E62" s="608"/>
      <c r="G62" s="73"/>
      <c r="I62" s="344" t="str">
        <f>IF(G62="","",ROUND($E$56*G62,0))</f>
        <v/>
      </c>
      <c r="J62" s="14"/>
    </row>
    <row r="63" spans="2:17" ht="10.050000000000001" customHeight="1" x14ac:dyDescent="0.3">
      <c r="B63" s="13"/>
      <c r="C63" s="345"/>
      <c r="D63" s="346"/>
      <c r="E63" s="346"/>
      <c r="F63" s="347"/>
      <c r="G63" s="348"/>
      <c r="H63" s="349"/>
      <c r="I63" s="350"/>
      <c r="J63" s="14"/>
    </row>
    <row r="64" spans="2:17" ht="10.050000000000001" customHeight="1" x14ac:dyDescent="0.3">
      <c r="B64" s="13"/>
      <c r="C64" s="351"/>
      <c r="D64" s="346"/>
      <c r="E64" s="346"/>
      <c r="F64" s="347"/>
      <c r="G64" s="348"/>
      <c r="H64" s="349"/>
      <c r="I64" s="352"/>
      <c r="J64" s="14"/>
    </row>
    <row r="65" spans="2:13" ht="28.05" customHeight="1" x14ac:dyDescent="0.3">
      <c r="B65" s="13"/>
      <c r="C65" s="574" t="s">
        <v>65</v>
      </c>
      <c r="D65" s="575"/>
      <c r="E65" s="575"/>
      <c r="F65" s="575"/>
      <c r="G65" s="575"/>
      <c r="H65" s="575"/>
      <c r="I65" s="576"/>
      <c r="J65" s="14"/>
    </row>
    <row r="66" spans="2:13" ht="172.05" customHeight="1" x14ac:dyDescent="0.3">
      <c r="B66" s="13"/>
      <c r="C66" s="430"/>
      <c r="D66" s="431"/>
      <c r="E66" s="431"/>
      <c r="F66" s="431"/>
      <c r="G66" s="431"/>
      <c r="H66" s="431"/>
      <c r="I66" s="432"/>
      <c r="J66" s="14"/>
    </row>
    <row r="67" spans="2:13" ht="14.1" customHeight="1" x14ac:dyDescent="0.3">
      <c r="B67" s="13"/>
      <c r="C67" s="177"/>
      <c r="D67" s="353"/>
      <c r="E67" s="354"/>
      <c r="F67" s="354"/>
      <c r="G67" s="354"/>
      <c r="J67" s="14"/>
    </row>
    <row r="68" spans="2:13" ht="18" customHeight="1" x14ac:dyDescent="0.3">
      <c r="B68" s="13"/>
      <c r="C68" s="107"/>
      <c r="D68" s="353"/>
      <c r="E68" s="107"/>
      <c r="J68" s="14"/>
    </row>
    <row r="69" spans="2:13" ht="19.95" customHeight="1" x14ac:dyDescent="0.25">
      <c r="B69" s="13"/>
      <c r="C69" s="583"/>
      <c r="D69" s="583"/>
      <c r="E69" s="359"/>
      <c r="G69" s="584"/>
      <c r="H69" s="584"/>
      <c r="I69" s="359"/>
      <c r="J69" s="14"/>
    </row>
    <row r="70" spans="2:13" ht="15.6" x14ac:dyDescent="0.3">
      <c r="B70" s="13"/>
      <c r="C70" s="589"/>
      <c r="D70" s="589"/>
      <c r="E70" s="355" t="s">
        <v>3</v>
      </c>
      <c r="G70" s="356" t="s">
        <v>2</v>
      </c>
      <c r="H70" s="357"/>
      <c r="I70" s="358" t="s">
        <v>3</v>
      </c>
      <c r="J70" s="14"/>
    </row>
    <row r="71" spans="2:13" ht="33.6" customHeight="1" x14ac:dyDescent="0.3">
      <c r="B71" s="13"/>
      <c r="C71" s="577" t="s">
        <v>216</v>
      </c>
      <c r="D71" s="577"/>
      <c r="G71" s="582" t="s">
        <v>35</v>
      </c>
      <c r="H71" s="582"/>
      <c r="I71" s="582"/>
      <c r="J71" s="14"/>
      <c r="M71" s="340"/>
    </row>
    <row r="72" spans="2:13" ht="14.1" customHeight="1" thickBot="1" x14ac:dyDescent="0.35">
      <c r="B72" s="98"/>
      <c r="C72" s="174"/>
      <c r="D72" s="173"/>
      <c r="E72" s="174"/>
      <c r="F72" s="99"/>
      <c r="G72" s="99"/>
      <c r="H72" s="100"/>
      <c r="I72" s="99"/>
      <c r="J72" s="269"/>
    </row>
  </sheetData>
  <sheetProtection algorithmName="SHA-512" hashValue="ey9Wy4vzIeUt/c6FBHStU373cKURUP8/C3owY1n4xUEFmNStQILxlyzEBMLn2970osr+FpEgkUWuDoBpj5YinQ==" saltValue="9VGSDXW+FDByXUGKIXRYog==" spinCount="100000" sheet="1" objects="1" scenarios="1" formatRows="0"/>
  <mergeCells count="84">
    <mergeCell ref="C60:E60"/>
    <mergeCell ref="C59:E59"/>
    <mergeCell ref="E37:I37"/>
    <mergeCell ref="E39:I39"/>
    <mergeCell ref="E40:I40"/>
    <mergeCell ref="E41:I41"/>
    <mergeCell ref="C53:D53"/>
    <mergeCell ref="F49:I49"/>
    <mergeCell ref="C51:D51"/>
    <mergeCell ref="C52:D52"/>
    <mergeCell ref="C49:D49"/>
    <mergeCell ref="C50:D50"/>
    <mergeCell ref="C56:D57"/>
    <mergeCell ref="E56:E57"/>
    <mergeCell ref="C32:D32"/>
    <mergeCell ref="C34:D34"/>
    <mergeCell ref="C45:D45"/>
    <mergeCell ref="C46:D46"/>
    <mergeCell ref="C47:D47"/>
    <mergeCell ref="C40:D40"/>
    <mergeCell ref="C43:D43"/>
    <mergeCell ref="C41:D41"/>
    <mergeCell ref="C42:D42"/>
    <mergeCell ref="C37:D37"/>
    <mergeCell ref="C38:D38"/>
    <mergeCell ref="C39:D39"/>
    <mergeCell ref="E8:F8"/>
    <mergeCell ref="C9:D9"/>
    <mergeCell ref="C26:D26"/>
    <mergeCell ref="C27:D27"/>
    <mergeCell ref="C29:D29"/>
    <mergeCell ref="C14:D14"/>
    <mergeCell ref="E16:I16"/>
    <mergeCell ref="E21:I21"/>
    <mergeCell ref="E22:I22"/>
    <mergeCell ref="C23:D23"/>
    <mergeCell ref="E23:I23"/>
    <mergeCell ref="E17:I17"/>
    <mergeCell ref="E18:I18"/>
    <mergeCell ref="E20:I20"/>
    <mergeCell ref="H14:I14"/>
    <mergeCell ref="F14:G14"/>
    <mergeCell ref="C28:D28"/>
    <mergeCell ref="C25:D25"/>
    <mergeCell ref="C61:E61"/>
    <mergeCell ref="C62:E62"/>
    <mergeCell ref="E1:J1"/>
    <mergeCell ref="E11:I11"/>
    <mergeCell ref="E12:I12"/>
    <mergeCell ref="E13:I13"/>
    <mergeCell ref="H8:I8"/>
    <mergeCell ref="E9:I9"/>
    <mergeCell ref="C6:I6"/>
    <mergeCell ref="C8:D8"/>
    <mergeCell ref="C10:D10"/>
    <mergeCell ref="C11:D11"/>
    <mergeCell ref="C12:D12"/>
    <mergeCell ref="C13:D13"/>
    <mergeCell ref="P45:Q45"/>
    <mergeCell ref="P46:Q50"/>
    <mergeCell ref="E25:I25"/>
    <mergeCell ref="E27:F27"/>
    <mergeCell ref="E34:I34"/>
    <mergeCell ref="E32:I32"/>
    <mergeCell ref="E38:I38"/>
    <mergeCell ref="M37:N38"/>
    <mergeCell ref="E26:I26"/>
    <mergeCell ref="E29:F29"/>
    <mergeCell ref="C65:I65"/>
    <mergeCell ref="C71:D71"/>
    <mergeCell ref="C16:D16"/>
    <mergeCell ref="C17:D17"/>
    <mergeCell ref="C18:D18"/>
    <mergeCell ref="C20:D20"/>
    <mergeCell ref="C21:D21"/>
    <mergeCell ref="C22:D22"/>
    <mergeCell ref="C66:I66"/>
    <mergeCell ref="G71:I71"/>
    <mergeCell ref="C69:D69"/>
    <mergeCell ref="G69:H69"/>
    <mergeCell ref="E42:I42"/>
    <mergeCell ref="E43:I43"/>
    <mergeCell ref="C70:D70"/>
    <mergeCell ref="C54:D54"/>
  </mergeCells>
  <conditionalFormatting sqref="E18:I18">
    <cfRule type="expression" dxfId="2" priority="1">
      <formula>AND($E$17&lt;&gt;"",$E$18="")</formula>
    </cfRule>
  </conditionalFormatting>
  <conditionalFormatting sqref="M58">
    <cfRule type="containsText" dxfId="1" priority="2" operator="containsText" text="ATTENTION">
      <formula>NOT(ISERROR(SEARCH("ATTENTION",M58)))</formula>
    </cfRule>
  </conditionalFormatting>
  <conditionalFormatting sqref="Q37">
    <cfRule type="containsText" dxfId="0" priority="3" operator="containsText" text="cliquer ici">
      <formula>NOT(ISERROR(SEARCH("cliquer ici",Q37)))</formula>
    </cfRule>
  </conditionalFormatting>
  <dataValidations count="1">
    <dataValidation allowBlank="1" showInputMessage="1" showErrorMessage="1" prompt="Inscrire la ventilation budgétaire" sqref="C60:C62" xr:uid="{F79426EA-AD5B-44A7-82ED-473477527EBD}"/>
  </dataValidations>
  <printOptions horizontalCentered="1"/>
  <pageMargins left="0.25" right="0.25" top="0.75" bottom="0.75" header="0.3" footer="0.3"/>
  <pageSetup paperSize="5" scale="69" fitToHeight="10" orientation="portrait" r:id="rId1"/>
  <headerFooter>
    <oddFooter>&amp;L&amp;"Calibri,Italique"&amp;9Direction générale des affaires internationales, exportation et mise en marché du cinéma&amp;R&amp;P/&amp;N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16B69C3-353C-4F53-B87F-DE81A9CD817C}">
          <x14:formula1>
            <xm:f>Paramètres!$D$2:$D$3</xm:f>
          </x14:formula1>
          <xm:sqref>N5 N39:N41 O37 O41 N8:N9</xm:sqref>
        </x14:dataValidation>
        <x14:dataValidation type="list" allowBlank="1" showInputMessage="1" showErrorMessage="1" xr:uid="{ED3EEFA4-2141-4966-BB35-59AF230F0193}">
          <x14:formula1>
            <xm:f>Paramètres!$E$1</xm:f>
          </x14:formula1>
          <xm:sqref>O27:O29 O25 O11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6D3D1-FF80-4DC3-9A91-F54AA143AB47}">
  <sheetPr>
    <tabColor theme="3" tint="0.59999389629810485"/>
  </sheetPr>
  <dimension ref="A1:T71"/>
  <sheetViews>
    <sheetView workbookViewId="0">
      <pane ySplit="1" topLeftCell="A2" activePane="bottomLeft" state="frozen"/>
      <selection activeCell="R1" sqref="R1"/>
      <selection pane="bottomLeft" sqref="A1:XFD1048576"/>
    </sheetView>
  </sheetViews>
  <sheetFormatPr baseColWidth="10" defaultColWidth="10.77734375" defaultRowHeight="13.8" x14ac:dyDescent="0.25"/>
  <cols>
    <col min="1" max="1" width="15.77734375" style="4" bestFit="1" customWidth="1"/>
    <col min="2" max="2" width="26.77734375" style="4" bestFit="1" customWidth="1"/>
    <col min="3" max="3" width="16.21875" style="4" bestFit="1" customWidth="1"/>
    <col min="4" max="5" width="10.77734375" style="4"/>
    <col min="6" max="6" width="23.77734375" style="4" customWidth="1"/>
    <col min="7" max="8" width="29" style="3" customWidth="1"/>
    <col min="9" max="9" width="52.6640625" style="3" bestFit="1" customWidth="1"/>
    <col min="10" max="11" width="10.44140625" style="4" bestFit="1" customWidth="1"/>
    <col min="12" max="12" width="10.77734375" style="3"/>
    <col min="13" max="13" width="83.21875" style="3" customWidth="1"/>
    <col min="14" max="14" width="64.6640625" style="68" bestFit="1" customWidth="1"/>
    <col min="15" max="15" width="28.44140625" style="3" customWidth="1"/>
    <col min="16" max="16" width="36.109375" style="3" bestFit="1" customWidth="1"/>
    <col min="17" max="17" width="28.44140625" style="3" customWidth="1"/>
    <col min="18" max="18" width="66.5546875" style="3" customWidth="1"/>
    <col min="19" max="19" width="55.77734375" style="3" customWidth="1"/>
    <col min="20" max="16384" width="10.77734375" style="3"/>
  </cols>
  <sheetData>
    <row r="1" spans="1:20" x14ac:dyDescent="0.25">
      <c r="A1" s="5" t="s">
        <v>21</v>
      </c>
      <c r="B1" s="8" t="s">
        <v>138</v>
      </c>
      <c r="C1" s="8" t="s">
        <v>254</v>
      </c>
      <c r="D1" s="5" t="s">
        <v>19</v>
      </c>
      <c r="E1" s="5" t="s">
        <v>130</v>
      </c>
      <c r="F1" s="5" t="s">
        <v>20</v>
      </c>
      <c r="G1" s="6" t="s">
        <v>82</v>
      </c>
      <c r="H1" s="6" t="s">
        <v>38</v>
      </c>
      <c r="I1" s="6" t="s">
        <v>87</v>
      </c>
      <c r="J1" s="6" t="s">
        <v>34</v>
      </c>
      <c r="K1" s="6" t="s">
        <v>34</v>
      </c>
      <c r="L1" s="3" t="s">
        <v>258</v>
      </c>
      <c r="M1" s="6" t="s">
        <v>279</v>
      </c>
      <c r="N1" s="79" t="s">
        <v>276</v>
      </c>
      <c r="O1" s="6" t="s">
        <v>278</v>
      </c>
      <c r="P1" s="6" t="s">
        <v>276</v>
      </c>
      <c r="Q1" s="6" t="s">
        <v>352</v>
      </c>
      <c r="R1" s="6" t="s">
        <v>5</v>
      </c>
      <c r="S1" s="6" t="s">
        <v>109</v>
      </c>
      <c r="T1" s="80" t="s">
        <v>357</v>
      </c>
    </row>
    <row r="2" spans="1:20" x14ac:dyDescent="0.25">
      <c r="A2" s="7" t="s">
        <v>8</v>
      </c>
      <c r="B2" s="23" t="s">
        <v>139</v>
      </c>
      <c r="C2" s="23" t="s">
        <v>247</v>
      </c>
      <c r="D2" s="4" t="s">
        <v>193</v>
      </c>
      <c r="F2" s="4" t="s">
        <v>77</v>
      </c>
      <c r="G2" s="3" t="s">
        <v>225</v>
      </c>
      <c r="H2" s="3" t="s">
        <v>39</v>
      </c>
      <c r="I2" s="3" t="s">
        <v>79</v>
      </c>
      <c r="J2" s="9">
        <v>1</v>
      </c>
      <c r="K2" s="9">
        <v>1</v>
      </c>
      <c r="L2" s="3" t="s">
        <v>259</v>
      </c>
      <c r="M2" s="3" t="str">
        <f>CONCATENATE(O2," / ",R2,T2,S2)</f>
        <v>Long métrage fiction-animation / Berlinale (Festival international du film de Berlin), Allemagne / Compétition, Encounters</v>
      </c>
      <c r="N2" s="68" t="str">
        <f>CONCATENATE(P2," - ",Q2)</f>
        <v>Catégorie 1 Festival et prix majeurs - Participation jusqu'à 20 000 $</v>
      </c>
      <c r="O2" s="3" t="s">
        <v>280</v>
      </c>
      <c r="P2" s="3" t="s">
        <v>367</v>
      </c>
      <c r="Q2" s="3" t="s">
        <v>353</v>
      </c>
      <c r="R2" s="3" t="s">
        <v>281</v>
      </c>
      <c r="S2" s="3" t="s">
        <v>285</v>
      </c>
      <c r="T2" s="3" t="str">
        <f>IF(S2="",""," / ")</f>
        <v xml:space="preserve"> / </v>
      </c>
    </row>
    <row r="3" spans="1:20" x14ac:dyDescent="0.25">
      <c r="A3" s="7" t="s">
        <v>9</v>
      </c>
      <c r="B3" s="23" t="s">
        <v>140</v>
      </c>
      <c r="C3" s="23" t="s">
        <v>248</v>
      </c>
      <c r="D3" s="4" t="s">
        <v>194</v>
      </c>
      <c r="F3" s="4" t="s">
        <v>78</v>
      </c>
      <c r="G3" s="3" t="s">
        <v>226</v>
      </c>
      <c r="H3" s="3" t="s">
        <v>40</v>
      </c>
      <c r="I3" s="3" t="s">
        <v>84</v>
      </c>
      <c r="J3" s="9">
        <v>2</v>
      </c>
      <c r="K3" s="9">
        <v>2</v>
      </c>
      <c r="M3" s="3" t="str">
        <f t="shared" ref="M3:M66" si="0">CONCATENATE(O3," / ",R3,T3,S3)</f>
        <v>Long métrage fiction-animation / Festival de Cannes, France / Compétition, Un Certain Regard, Semaine de la critique, La Quinzaine des réalisateurs</v>
      </c>
      <c r="N3" s="68" t="str">
        <f t="shared" ref="N3:N66" si="1">CONCATENATE(P3," - ",Q3)</f>
        <v>Catégorie 1 Festival et prix majeurs - Participation jusqu'à 20 000 $</v>
      </c>
      <c r="O3" s="3" t="s">
        <v>280</v>
      </c>
      <c r="P3" s="3" t="s">
        <v>367</v>
      </c>
      <c r="Q3" s="3" t="s">
        <v>353</v>
      </c>
      <c r="R3" s="3" t="s">
        <v>282</v>
      </c>
      <c r="S3" s="3" t="s">
        <v>286</v>
      </c>
      <c r="T3" s="3" t="str">
        <f t="shared" ref="T3:T66" si="2">IF(S3="",""," / ")</f>
        <v xml:space="preserve"> / </v>
      </c>
    </row>
    <row r="4" spans="1:20" x14ac:dyDescent="0.25">
      <c r="A4" s="7" t="s">
        <v>10</v>
      </c>
      <c r="B4" s="23" t="s">
        <v>141</v>
      </c>
      <c r="C4" s="23" t="s">
        <v>249</v>
      </c>
      <c r="F4" s="4" t="s">
        <v>179</v>
      </c>
      <c r="H4" s="3" t="s">
        <v>41</v>
      </c>
      <c r="I4" s="3" t="s">
        <v>85</v>
      </c>
      <c r="J4" s="9">
        <v>3</v>
      </c>
      <c r="K4" s="9">
        <v>3</v>
      </c>
      <c r="M4" s="3" t="str">
        <f t="shared" si="0"/>
        <v>Long métrage fiction-animation / Festival du film de Sundance, Salt Lake City, États-Unis / Compétition internationale, Park City at Midnight</v>
      </c>
      <c r="N4" s="68" t="str">
        <f t="shared" si="1"/>
        <v>Catégorie 1 Festival et prix majeurs - Participation jusqu'à 20 000 $</v>
      </c>
      <c r="O4" s="3" t="s">
        <v>280</v>
      </c>
      <c r="P4" s="3" t="s">
        <v>367</v>
      </c>
      <c r="Q4" s="3" t="s">
        <v>353</v>
      </c>
      <c r="R4" s="3" t="s">
        <v>369</v>
      </c>
      <c r="S4" s="3" t="s">
        <v>287</v>
      </c>
      <c r="T4" s="3" t="str">
        <f t="shared" si="2"/>
        <v xml:space="preserve"> / </v>
      </c>
    </row>
    <row r="5" spans="1:20" x14ac:dyDescent="0.25">
      <c r="A5" s="4" t="s">
        <v>11</v>
      </c>
      <c r="B5" s="23" t="s">
        <v>170</v>
      </c>
      <c r="C5" s="23" t="s">
        <v>250</v>
      </c>
      <c r="H5" s="3" t="s">
        <v>108</v>
      </c>
      <c r="I5" s="3" t="s">
        <v>86</v>
      </c>
      <c r="J5" s="9">
        <v>4</v>
      </c>
      <c r="K5" s="9">
        <v>4</v>
      </c>
      <c r="M5" s="3" t="str">
        <f t="shared" si="0"/>
        <v>Long métrage fiction-animation / Mostra de Venise (Festival international du film de Venise), Italie / Compétition officielle</v>
      </c>
      <c r="N5" s="68" t="str">
        <f t="shared" si="1"/>
        <v>Catégorie 1 Festival et prix majeurs - Participation jusqu'à 20 000 $</v>
      </c>
      <c r="O5" s="3" t="s">
        <v>280</v>
      </c>
      <c r="P5" s="3" t="s">
        <v>367</v>
      </c>
      <c r="Q5" s="3" t="s">
        <v>353</v>
      </c>
      <c r="R5" s="3" t="s">
        <v>283</v>
      </c>
      <c r="S5" s="3" t="s">
        <v>288</v>
      </c>
      <c r="T5" s="3" t="str">
        <f t="shared" si="2"/>
        <v xml:space="preserve"> / </v>
      </c>
    </row>
    <row r="6" spans="1:20" x14ac:dyDescent="0.25">
      <c r="B6" s="23" t="s">
        <v>171</v>
      </c>
      <c r="C6" s="23" t="s">
        <v>251</v>
      </c>
      <c r="I6" s="3" t="s">
        <v>88</v>
      </c>
      <c r="J6" s="9">
        <v>5</v>
      </c>
      <c r="K6" s="9">
        <v>5</v>
      </c>
      <c r="M6" s="3" t="str">
        <f t="shared" si="0"/>
        <v>Long métrage fiction-animation / Oscars, Los Angeles, États-Unis</v>
      </c>
      <c r="N6" s="68" t="str">
        <f t="shared" si="1"/>
        <v>Catégorie 1 Festival et prix majeurs - Participation jusqu'à 20 000 $</v>
      </c>
      <c r="O6" s="3" t="s">
        <v>280</v>
      </c>
      <c r="P6" s="3" t="s">
        <v>367</v>
      </c>
      <c r="Q6" s="3" t="s">
        <v>353</v>
      </c>
      <c r="R6" s="3" t="s">
        <v>370</v>
      </c>
      <c r="T6" s="3" t="str">
        <f t="shared" si="2"/>
        <v/>
      </c>
    </row>
    <row r="7" spans="1:20" x14ac:dyDescent="0.25">
      <c r="B7" s="23" t="s">
        <v>172</v>
      </c>
      <c r="C7" s="23" t="s">
        <v>252</v>
      </c>
      <c r="J7" s="9">
        <v>6</v>
      </c>
      <c r="K7" s="9">
        <v>6</v>
      </c>
      <c r="M7" s="3" t="str">
        <f t="shared" si="0"/>
        <v>Long métrage fiction-animation / Festival international de film de Toronto, Canada (TIFF) / Gala Presentation, Platform</v>
      </c>
      <c r="N7" s="68" t="str">
        <f t="shared" si="1"/>
        <v>Catégorie 1 Festival et prix majeurs - Participation jusqu'à 20 000 $</v>
      </c>
      <c r="O7" s="3" t="s">
        <v>280</v>
      </c>
      <c r="P7" s="3" t="s">
        <v>367</v>
      </c>
      <c r="Q7" s="3" t="s">
        <v>353</v>
      </c>
      <c r="R7" s="3" t="s">
        <v>284</v>
      </c>
      <c r="S7" s="3" t="s">
        <v>289</v>
      </c>
      <c r="T7" s="3" t="str">
        <f t="shared" si="2"/>
        <v xml:space="preserve"> / </v>
      </c>
    </row>
    <row r="8" spans="1:20" x14ac:dyDescent="0.25">
      <c r="B8" s="23" t="s">
        <v>31</v>
      </c>
      <c r="C8" s="23" t="s">
        <v>253</v>
      </c>
      <c r="J8" s="9">
        <v>7</v>
      </c>
      <c r="K8" s="9">
        <v>7</v>
      </c>
      <c r="M8" s="3" t="str">
        <f t="shared" si="0"/>
        <v>Long métrage fiction-animation / Berlinale (Festival international du film de Berlin), Allemagne / Forum, Gala, Generation, Panorama, La Semaine de la critique, Berlinale Special</v>
      </c>
      <c r="N8" s="68" t="str">
        <f t="shared" si="1"/>
        <v>Catégorie 2 Festivals et prix importants - Participation jusqu'à 10 000 $</v>
      </c>
      <c r="O8" s="3" t="s">
        <v>280</v>
      </c>
      <c r="P8" s="3" t="s">
        <v>368</v>
      </c>
      <c r="Q8" s="3" t="s">
        <v>354</v>
      </c>
      <c r="R8" s="3" t="s">
        <v>281</v>
      </c>
      <c r="S8" s="3" t="s">
        <v>296</v>
      </c>
      <c r="T8" s="3" t="str">
        <f t="shared" si="2"/>
        <v xml:space="preserve"> / </v>
      </c>
    </row>
    <row r="9" spans="1:20" x14ac:dyDescent="0.25">
      <c r="B9" s="23" t="s">
        <v>277</v>
      </c>
      <c r="C9" s="23" t="s">
        <v>60</v>
      </c>
      <c r="J9" s="9">
        <v>8</v>
      </c>
      <c r="K9" s="9">
        <v>8</v>
      </c>
      <c r="M9" s="3" t="str">
        <f t="shared" si="0"/>
        <v>Long métrage fiction-animation / Festival du film de San Sebastian, Espagne / Nouveaux réalisateurs, Sélection officielle</v>
      </c>
      <c r="N9" s="68" t="str">
        <f t="shared" si="1"/>
        <v>Catégorie 2 Festivals et prix importants - Participation jusqu'à 10 000 $</v>
      </c>
      <c r="O9" s="3" t="s">
        <v>280</v>
      </c>
      <c r="P9" s="3" t="s">
        <v>368</v>
      </c>
      <c r="Q9" s="3" t="s">
        <v>354</v>
      </c>
      <c r="R9" s="3" t="s">
        <v>290</v>
      </c>
      <c r="S9" s="3" t="s">
        <v>297</v>
      </c>
      <c r="T9" s="3" t="str">
        <f t="shared" si="2"/>
        <v xml:space="preserve"> / </v>
      </c>
    </row>
    <row r="10" spans="1:20" x14ac:dyDescent="0.25">
      <c r="B10" s="23" t="s">
        <v>61</v>
      </c>
      <c r="C10" s="23" t="s">
        <v>61</v>
      </c>
      <c r="J10" s="9">
        <v>9</v>
      </c>
      <c r="K10" s="9">
        <v>9</v>
      </c>
      <c r="M10" s="3" t="str">
        <f t="shared" si="0"/>
        <v>Long métrage fiction-animation / Festival du film de Sundance, Salt Lake City, États-Unis / World Cinema Dramatic, Spotlight, Park City at Midnight</v>
      </c>
      <c r="N10" s="68" t="str">
        <f t="shared" si="1"/>
        <v>Catégorie 2 Festivals et prix importants - Participation jusqu'à 10 000 $</v>
      </c>
      <c r="O10" s="3" t="s">
        <v>280</v>
      </c>
      <c r="P10" s="3" t="s">
        <v>368</v>
      </c>
      <c r="Q10" s="3" t="s">
        <v>354</v>
      </c>
      <c r="R10" s="3" t="s">
        <v>369</v>
      </c>
      <c r="S10" s="3" t="s">
        <v>298</v>
      </c>
      <c r="T10" s="3" t="str">
        <f t="shared" si="2"/>
        <v xml:space="preserve"> / </v>
      </c>
    </row>
    <row r="11" spans="1:20" x14ac:dyDescent="0.25">
      <c r="B11" s="9"/>
      <c r="C11" s="9"/>
      <c r="J11" s="9">
        <v>10</v>
      </c>
      <c r="K11" s="9">
        <v>10</v>
      </c>
      <c r="M11" s="3" t="str">
        <f t="shared" si="0"/>
        <v>Long métrage fiction-animation / Festival du film de Telluride, États-Unis</v>
      </c>
      <c r="N11" s="68" t="str">
        <f t="shared" si="1"/>
        <v>Catégorie 2 Festivals et prix importants - Participation jusqu'à 10 000 $</v>
      </c>
      <c r="O11" s="3" t="s">
        <v>280</v>
      </c>
      <c r="P11" s="3" t="s">
        <v>368</v>
      </c>
      <c r="Q11" s="3" t="s">
        <v>354</v>
      </c>
      <c r="R11" s="3" t="s">
        <v>291</v>
      </c>
      <c r="T11" s="3" t="str">
        <f t="shared" si="2"/>
        <v/>
      </c>
    </row>
    <row r="12" spans="1:20" x14ac:dyDescent="0.25">
      <c r="B12" s="9"/>
      <c r="C12" s="9"/>
      <c r="J12" s="9"/>
      <c r="K12" s="9" t="s">
        <v>52</v>
      </c>
      <c r="M12" s="3" t="str">
        <f t="shared" si="0"/>
        <v>Long métrage fiction-animation / Festival du film de Tribeca, New York, États-Unis / Compétition</v>
      </c>
      <c r="N12" s="68" t="str">
        <f t="shared" si="1"/>
        <v>Catégorie 2 Festivals et prix importants - Participation jusqu'à 10 000 $</v>
      </c>
      <c r="O12" s="3" t="s">
        <v>280</v>
      </c>
      <c r="P12" s="3" t="s">
        <v>368</v>
      </c>
      <c r="Q12" s="3" t="s">
        <v>354</v>
      </c>
      <c r="R12" s="3" t="s">
        <v>371</v>
      </c>
      <c r="S12" s="3" t="s">
        <v>299</v>
      </c>
      <c r="T12" s="3" t="str">
        <f t="shared" si="2"/>
        <v xml:space="preserve"> / </v>
      </c>
    </row>
    <row r="13" spans="1:20" x14ac:dyDescent="0.25">
      <c r="M13" s="3" t="str">
        <f t="shared" si="0"/>
        <v>Long métrage fiction-animation / Festival international du film d’animation d’Annecy, France  / Compétition officielle, Annecy Classics, Midnight Specials</v>
      </c>
      <c r="N13" s="68" t="str">
        <f t="shared" si="1"/>
        <v>Catégorie 2 Festivals et prix importants - Participation jusqu'à 10 000 $</v>
      </c>
      <c r="O13" s="3" t="s">
        <v>280</v>
      </c>
      <c r="P13" s="3" t="s">
        <v>368</v>
      </c>
      <c r="Q13" s="3" t="s">
        <v>354</v>
      </c>
      <c r="R13" s="3" t="s">
        <v>292</v>
      </c>
      <c r="S13" s="3" t="s">
        <v>300</v>
      </c>
      <c r="T13" s="3" t="str">
        <f t="shared" si="2"/>
        <v xml:space="preserve"> / </v>
      </c>
    </row>
    <row r="14" spans="1:20" x14ac:dyDescent="0.25">
      <c r="M14" s="3" t="str">
        <f t="shared" si="0"/>
        <v>Long métrage fiction-animation / Festival international du film de Karlovy Vary, République tchèque  / Compétition officielle</v>
      </c>
      <c r="N14" s="68" t="str">
        <f t="shared" si="1"/>
        <v>Catégorie 2 Festivals et prix importants - Participation jusqu'à 10 000 $</v>
      </c>
      <c r="O14" s="3" t="s">
        <v>280</v>
      </c>
      <c r="P14" s="3" t="s">
        <v>368</v>
      </c>
      <c r="Q14" s="3" t="s">
        <v>354</v>
      </c>
      <c r="R14" s="3" t="s">
        <v>293</v>
      </c>
      <c r="S14" s="3" t="s">
        <v>288</v>
      </c>
      <c r="T14" s="3" t="str">
        <f t="shared" si="2"/>
        <v xml:space="preserve"> / </v>
      </c>
    </row>
    <row r="15" spans="1:20" x14ac:dyDescent="0.25">
      <c r="M15" s="3" t="str">
        <f t="shared" si="0"/>
        <v>Long métrage fiction-animation / Festival international du film de Locarno, Suisse / Compétition Cinéastes du présent, Piazza Grande, Fuori Concorso</v>
      </c>
      <c r="N15" s="68" t="str">
        <f t="shared" si="1"/>
        <v>Catégorie 2 Festivals et prix importants - Participation jusqu'à 10 000 $</v>
      </c>
      <c r="O15" s="3" t="s">
        <v>280</v>
      </c>
      <c r="P15" s="3" t="s">
        <v>368</v>
      </c>
      <c r="Q15" s="3" t="s">
        <v>354</v>
      </c>
      <c r="R15" s="3" t="s">
        <v>294</v>
      </c>
      <c r="S15" s="3" t="s">
        <v>301</v>
      </c>
      <c r="T15" s="3" t="str">
        <f t="shared" si="2"/>
        <v xml:space="preserve"> / </v>
      </c>
    </row>
    <row r="16" spans="1:20" x14ac:dyDescent="0.25">
      <c r="M16" s="3" t="str">
        <f t="shared" si="0"/>
        <v>Long métrage fiction-animation / Festival international du film de Rotterdam, Pays-Bas / Bright Futures, Compétition officielle, Perspectives</v>
      </c>
      <c r="N16" s="68" t="str">
        <f t="shared" si="1"/>
        <v>Catégorie 2 Festivals et prix importants - Participation jusqu'à 10 000 $</v>
      </c>
      <c r="O16" s="3" t="s">
        <v>280</v>
      </c>
      <c r="P16" s="3" t="s">
        <v>368</v>
      </c>
      <c r="Q16" s="3" t="s">
        <v>354</v>
      </c>
      <c r="R16" s="3" t="s">
        <v>295</v>
      </c>
      <c r="S16" s="3" t="s">
        <v>302</v>
      </c>
      <c r="T16" s="3" t="str">
        <f t="shared" si="2"/>
        <v xml:space="preserve"> / </v>
      </c>
    </row>
    <row r="17" spans="9:20" x14ac:dyDescent="0.25">
      <c r="M17" s="3" t="str">
        <f t="shared" si="0"/>
        <v>Long métrage fiction-animation / Mostra de Venise (Festival international du film de Venise), Italie / Horizon, Journées des auteurs (Venice Days), Semaine de la critique</v>
      </c>
      <c r="N17" s="68" t="str">
        <f t="shared" si="1"/>
        <v>Catégorie 2 Festivals et prix importants - Participation jusqu'à 10 000 $</v>
      </c>
      <c r="O17" s="3" t="s">
        <v>280</v>
      </c>
      <c r="P17" s="3" t="s">
        <v>368</v>
      </c>
      <c r="Q17" s="3" t="s">
        <v>354</v>
      </c>
      <c r="R17" s="3" t="s">
        <v>283</v>
      </c>
      <c r="S17" s="3" t="s">
        <v>303</v>
      </c>
      <c r="T17" s="3" t="str">
        <f t="shared" si="2"/>
        <v xml:space="preserve"> / </v>
      </c>
    </row>
    <row r="18" spans="9:20" x14ac:dyDescent="0.25">
      <c r="M18" s="3" t="str">
        <f t="shared" si="0"/>
        <v>Long métrage fiction-animation / Festival international de film de Toronto, Canada (TIFF) / Centerpiece, Special Presentation, Midnight Madness, Wavelenghts, Discovery</v>
      </c>
      <c r="N18" s="68" t="str">
        <f t="shared" si="1"/>
        <v>Catégorie 2 Festivals et prix importants - Participation jusqu'à 10 000 $</v>
      </c>
      <c r="O18" s="3" t="s">
        <v>280</v>
      </c>
      <c r="P18" s="3" t="s">
        <v>368</v>
      </c>
      <c r="Q18" s="3" t="s">
        <v>354</v>
      </c>
      <c r="R18" s="3" t="s">
        <v>284</v>
      </c>
      <c r="S18" s="3" t="s">
        <v>304</v>
      </c>
      <c r="T18" s="3" t="str">
        <f t="shared" si="2"/>
        <v xml:space="preserve"> / </v>
      </c>
    </row>
    <row r="19" spans="9:20" x14ac:dyDescent="0.25">
      <c r="M19" s="3" t="str">
        <f t="shared" si="0"/>
        <v>Long métrage fiction-animation / South by South West, Austin, États-Unis (SXSW) / Headliner, Narrative Feature Competition, Midnighter, Visions</v>
      </c>
      <c r="N19" s="68" t="str">
        <f t="shared" si="1"/>
        <v>Catégorie 2 Festivals et prix importants - Participation jusqu'à 10 000 $</v>
      </c>
      <c r="O19" s="3" t="s">
        <v>280</v>
      </c>
      <c r="P19" s="3" t="s">
        <v>368</v>
      </c>
      <c r="Q19" s="3" t="s">
        <v>354</v>
      </c>
      <c r="R19" s="3" t="s">
        <v>372</v>
      </c>
      <c r="S19" s="3" t="s">
        <v>305</v>
      </c>
      <c r="T19" s="3" t="str">
        <f t="shared" si="2"/>
        <v xml:space="preserve"> / </v>
      </c>
    </row>
    <row r="20" spans="9:20" x14ac:dyDescent="0.25">
      <c r="M20" s="3" t="str">
        <f t="shared" si="0"/>
        <v>Long métrage documentaire / Berlinale (Festival international du film de Berlin), Allemagne / Compétition, Hors compétition</v>
      </c>
      <c r="N20" s="68" t="str">
        <f t="shared" si="1"/>
        <v>Catégorie 1 Festival et prix majeurs - Participation jusqu'à 15 000 $</v>
      </c>
      <c r="O20" s="3" t="s">
        <v>140</v>
      </c>
      <c r="P20" s="3" t="s">
        <v>367</v>
      </c>
      <c r="Q20" s="3" t="s">
        <v>355</v>
      </c>
      <c r="R20" s="3" t="s">
        <v>281</v>
      </c>
      <c r="S20" s="3" t="s">
        <v>306</v>
      </c>
      <c r="T20" s="3" t="str">
        <f t="shared" si="2"/>
        <v xml:space="preserve"> / </v>
      </c>
    </row>
    <row r="21" spans="9:20" x14ac:dyDescent="0.25">
      <c r="M21" s="3" t="str">
        <f t="shared" si="0"/>
        <v>Long métrage documentaire / Festival de Cannes, France / Compétition officielle</v>
      </c>
      <c r="N21" s="68" t="str">
        <f t="shared" si="1"/>
        <v>Catégorie 1 Festival et prix majeurs - Participation jusqu'à 15 000 $</v>
      </c>
      <c r="O21" s="3" t="s">
        <v>140</v>
      </c>
      <c r="P21" s="3" t="s">
        <v>367</v>
      </c>
      <c r="Q21" s="3" t="s">
        <v>355</v>
      </c>
      <c r="R21" s="3" t="s">
        <v>282</v>
      </c>
      <c r="S21" s="3" t="s">
        <v>288</v>
      </c>
      <c r="T21" s="3" t="str">
        <f t="shared" si="2"/>
        <v xml:space="preserve"> / </v>
      </c>
    </row>
    <row r="22" spans="9:20" x14ac:dyDescent="0.25">
      <c r="M22" s="3" t="str">
        <f t="shared" si="0"/>
        <v>Long métrage documentaire / Festival du film de Sundance, Salt Lake City, États-Unis / World Cinema Documentary Competition, Premieres</v>
      </c>
      <c r="N22" s="68" t="str">
        <f t="shared" si="1"/>
        <v>Catégorie 1 Festival et prix majeurs - Participation jusqu'à 15 000 $</v>
      </c>
      <c r="O22" s="3" t="s">
        <v>140</v>
      </c>
      <c r="P22" s="3" t="s">
        <v>367</v>
      </c>
      <c r="Q22" s="3" t="s">
        <v>355</v>
      </c>
      <c r="R22" s="3" t="s">
        <v>369</v>
      </c>
      <c r="S22" s="3" t="s">
        <v>307</v>
      </c>
      <c r="T22" s="3" t="str">
        <f t="shared" si="2"/>
        <v xml:space="preserve"> / </v>
      </c>
    </row>
    <row r="23" spans="9:20" x14ac:dyDescent="0.25">
      <c r="M23" s="3" t="str">
        <f t="shared" si="0"/>
        <v>Long métrage documentaire / Oscars, Los Angeles, États-Unis</v>
      </c>
      <c r="N23" s="68" t="str">
        <f t="shared" si="1"/>
        <v>Catégorie 1 Festival et prix majeurs - Participation jusqu'à 15 000 $</v>
      </c>
      <c r="O23" s="3" t="s">
        <v>140</v>
      </c>
      <c r="P23" s="3" t="s">
        <v>367</v>
      </c>
      <c r="Q23" s="3" t="s">
        <v>355</v>
      </c>
      <c r="R23" s="3" t="s">
        <v>370</v>
      </c>
      <c r="T23" s="3" t="str">
        <f t="shared" si="2"/>
        <v/>
      </c>
    </row>
    <row r="24" spans="9:20" x14ac:dyDescent="0.25">
      <c r="M24" s="3" t="str">
        <f t="shared" si="0"/>
        <v>Long métrage documentaire / Berlinale (Festival international du film de Berlin), Allemagne / Forum, Generation, Panorama Encounters</v>
      </c>
      <c r="N24" s="68" t="str">
        <f t="shared" si="1"/>
        <v>Catégorie 2 Festivals et prix importants - Participation jusqu'à 10 000 $</v>
      </c>
      <c r="O24" s="3" t="s">
        <v>140</v>
      </c>
      <c r="P24" s="3" t="s">
        <v>368</v>
      </c>
      <c r="Q24" s="3" t="s">
        <v>354</v>
      </c>
      <c r="R24" s="3" t="s">
        <v>281</v>
      </c>
      <c r="S24" s="3" t="s">
        <v>311</v>
      </c>
      <c r="T24" s="3" t="str">
        <f t="shared" si="2"/>
        <v xml:space="preserve"> / </v>
      </c>
    </row>
    <row r="25" spans="9:20" x14ac:dyDescent="0.25">
      <c r="M25" s="3" t="str">
        <f t="shared" si="0"/>
        <v>Long métrage documentaire / Festival de Cannes, France / ACID</v>
      </c>
      <c r="N25" s="68" t="str">
        <f t="shared" si="1"/>
        <v>Catégorie 2 Festivals et prix importants - Participation jusqu'à 10 000 $</v>
      </c>
      <c r="O25" s="3" t="s">
        <v>140</v>
      </c>
      <c r="P25" s="3" t="s">
        <v>368</v>
      </c>
      <c r="Q25" s="3" t="s">
        <v>354</v>
      </c>
      <c r="R25" s="3" t="s">
        <v>282</v>
      </c>
      <c r="S25" s="3" t="s">
        <v>312</v>
      </c>
      <c r="T25" s="3" t="str">
        <f t="shared" si="2"/>
        <v xml:space="preserve"> / </v>
      </c>
    </row>
    <row r="26" spans="9:20" x14ac:dyDescent="0.25">
      <c r="M26" s="3" t="str">
        <f t="shared" si="0"/>
        <v>Long métrage documentaire / Festival international du film d’animation d’Annecy, France  / Compétition</v>
      </c>
      <c r="N26" s="68" t="str">
        <f t="shared" si="1"/>
        <v>Catégorie 2 Festivals et prix importants - Participation jusqu'à 10 000 $</v>
      </c>
      <c r="O26" s="3" t="s">
        <v>140</v>
      </c>
      <c r="P26" s="3" t="s">
        <v>368</v>
      </c>
      <c r="Q26" s="3" t="s">
        <v>354</v>
      </c>
      <c r="R26" s="3" t="s">
        <v>292</v>
      </c>
      <c r="S26" s="3" t="s">
        <v>299</v>
      </c>
      <c r="T26" s="3" t="str">
        <f t="shared" si="2"/>
        <v xml:space="preserve"> / </v>
      </c>
    </row>
    <row r="27" spans="9:20" x14ac:dyDescent="0.25">
      <c r="M27" s="3" t="str">
        <f t="shared" si="0"/>
        <v>Long métrage documentaire / Festival international du film de Locarno, Suisse / Compétition officielle, Semaine de la critique</v>
      </c>
      <c r="N27" s="68" t="str">
        <f t="shared" si="1"/>
        <v>Catégorie 2 Festivals et prix importants - Participation jusqu'à 10 000 $</v>
      </c>
      <c r="O27" s="3" t="s">
        <v>140</v>
      </c>
      <c r="P27" s="3" t="s">
        <v>368</v>
      </c>
      <c r="Q27" s="3" t="s">
        <v>354</v>
      </c>
      <c r="R27" s="3" t="s">
        <v>294</v>
      </c>
      <c r="S27" s="3" t="s">
        <v>313</v>
      </c>
      <c r="T27" s="3" t="str">
        <f t="shared" si="2"/>
        <v xml:space="preserve"> / </v>
      </c>
    </row>
    <row r="28" spans="9:20" x14ac:dyDescent="0.25">
      <c r="M28" s="3" t="str">
        <f t="shared" si="0"/>
        <v>Long métrage documentaire / Festival international du documentaire de Sheffield, Royaume-Uni (SIDF) / Compétition officielle</v>
      </c>
      <c r="N28" s="68" t="str">
        <f t="shared" si="1"/>
        <v>Catégorie 2 Festivals et prix importants - Participation jusqu'à 10 000 $</v>
      </c>
      <c r="O28" s="3" t="s">
        <v>140</v>
      </c>
      <c r="P28" s="3" t="s">
        <v>368</v>
      </c>
      <c r="Q28" s="3" t="s">
        <v>354</v>
      </c>
      <c r="R28" s="3" t="s">
        <v>344</v>
      </c>
      <c r="S28" s="3" t="s">
        <v>288</v>
      </c>
      <c r="T28" s="3" t="str">
        <f t="shared" si="2"/>
        <v xml:space="preserve"> / </v>
      </c>
    </row>
    <row r="29" spans="9:20" x14ac:dyDescent="0.25">
      <c r="M29" s="3" t="str">
        <f t="shared" si="0"/>
        <v>Long métrage documentaire / Festival international du film de Rotterdam, Pays-Bas / Bright Future, Compétition internationale, Spectrum</v>
      </c>
      <c r="N29" s="68" t="str">
        <f t="shared" si="1"/>
        <v>Catégorie 2 Festivals et prix importants - Participation jusqu'à 10 000 $</v>
      </c>
      <c r="O29" s="3" t="s">
        <v>140</v>
      </c>
      <c r="P29" s="3" t="s">
        <v>368</v>
      </c>
      <c r="Q29" s="3" t="s">
        <v>354</v>
      </c>
      <c r="R29" s="3" t="s">
        <v>295</v>
      </c>
      <c r="S29" s="3" t="s">
        <v>314</v>
      </c>
      <c r="T29" s="3" t="str">
        <f t="shared" si="2"/>
        <v xml:space="preserve"> / </v>
      </c>
    </row>
    <row r="30" spans="9:20" x14ac:dyDescent="0.25">
      <c r="M30" s="3" t="str">
        <f t="shared" si="0"/>
        <v>Long métrage documentaire / Festival du film de Tribeca, New York, États-Unis / World Documentary Compétition</v>
      </c>
      <c r="N30" s="68" t="str">
        <f t="shared" si="1"/>
        <v>Catégorie 2 Festivals et prix importants - Participation jusqu'à 10 000 $</v>
      </c>
      <c r="O30" s="3" t="s">
        <v>140</v>
      </c>
      <c r="P30" s="3" t="s">
        <v>368</v>
      </c>
      <c r="Q30" s="3" t="s">
        <v>354</v>
      </c>
      <c r="R30" s="3" t="s">
        <v>371</v>
      </c>
      <c r="S30" s="3" t="s">
        <v>315</v>
      </c>
      <c r="T30" s="3" t="str">
        <f t="shared" si="2"/>
        <v xml:space="preserve"> / </v>
      </c>
    </row>
    <row r="31" spans="9:20" x14ac:dyDescent="0.25">
      <c r="M31" s="3" t="str">
        <f t="shared" si="0"/>
        <v>Long métrage documentaire / Festival international du film documentaire d’Amsterdam, Pays-Bas (IDFA) / Compétition internationale, First Appearance</v>
      </c>
      <c r="N31" s="68" t="str">
        <f t="shared" si="1"/>
        <v>Catégorie 2 Festivals et prix importants - Participation jusqu'à 10 000 $</v>
      </c>
      <c r="O31" s="3" t="s">
        <v>140</v>
      </c>
      <c r="P31" s="3" t="s">
        <v>368</v>
      </c>
      <c r="Q31" s="3" t="s">
        <v>354</v>
      </c>
      <c r="R31" s="3" t="s">
        <v>308</v>
      </c>
      <c r="S31" s="3" t="s">
        <v>316</v>
      </c>
      <c r="T31" s="3" t="str">
        <f t="shared" si="2"/>
        <v xml:space="preserve"> / </v>
      </c>
    </row>
    <row r="32" spans="9:20" x14ac:dyDescent="0.25">
      <c r="I32" s="10"/>
      <c r="M32" s="3" t="str">
        <f t="shared" si="0"/>
        <v>Long métrage documentaire / Festival international du film documentaire de Copenhague, Danemark (CPH:DOX) / Compétition officielle</v>
      </c>
      <c r="N32" s="68" t="str">
        <f t="shared" si="1"/>
        <v>Catégorie 2 Festivals et prix importants - Participation jusqu'à 10 000 $</v>
      </c>
      <c r="O32" s="3" t="s">
        <v>140</v>
      </c>
      <c r="P32" s="3" t="s">
        <v>368</v>
      </c>
      <c r="Q32" s="3" t="s">
        <v>354</v>
      </c>
      <c r="R32" s="3" t="s">
        <v>309</v>
      </c>
      <c r="S32" s="3" t="s">
        <v>288</v>
      </c>
      <c r="T32" s="3" t="str">
        <f t="shared" si="2"/>
        <v xml:space="preserve"> / </v>
      </c>
    </row>
    <row r="33" spans="13:20" x14ac:dyDescent="0.25">
      <c r="M33" s="3" t="str">
        <f t="shared" si="0"/>
        <v>Long métrage documentaire / Festival international de cinéma de Nyon — Visions du Réel, Suisse  / Compétition officielle</v>
      </c>
      <c r="N33" s="68" t="str">
        <f t="shared" si="1"/>
        <v>Catégorie 2 Festivals et prix importants - Participation jusqu'à 10 000 $</v>
      </c>
      <c r="O33" s="3" t="s">
        <v>140</v>
      </c>
      <c r="P33" s="3" t="s">
        <v>368</v>
      </c>
      <c r="Q33" s="3" t="s">
        <v>354</v>
      </c>
      <c r="R33" s="3" t="s">
        <v>310</v>
      </c>
      <c r="S33" s="3" t="s">
        <v>288</v>
      </c>
      <c r="T33" s="3" t="str">
        <f t="shared" si="2"/>
        <v xml:space="preserve"> / </v>
      </c>
    </row>
    <row r="34" spans="13:20" x14ac:dyDescent="0.25">
      <c r="M34" s="3" t="str">
        <f t="shared" si="0"/>
        <v>Long métrage documentaire / Jihlava International Documentory Film Festival, République tchèque / Compétition Opus Bonus</v>
      </c>
      <c r="N34" s="68" t="str">
        <f t="shared" si="1"/>
        <v>Catégorie 2 Festivals et prix importants - Participation jusqu'à 10 000 $</v>
      </c>
      <c r="O34" s="3" t="s">
        <v>140</v>
      </c>
      <c r="P34" s="3" t="s">
        <v>368</v>
      </c>
      <c r="Q34" s="3" t="s">
        <v>354</v>
      </c>
      <c r="R34" s="3" t="s">
        <v>359</v>
      </c>
      <c r="S34" s="3" t="s">
        <v>317</v>
      </c>
      <c r="T34" s="3" t="str">
        <f t="shared" si="2"/>
        <v xml:space="preserve"> / </v>
      </c>
    </row>
    <row r="35" spans="13:20" x14ac:dyDescent="0.25">
      <c r="M35" s="3" t="str">
        <f t="shared" si="0"/>
        <v>Long métrage documentaire / Mostra de Venise (Festival international du film de Venise), Italie / Journées des auteurs (Venice Days), Hors compétition</v>
      </c>
      <c r="N35" s="68" t="str">
        <f t="shared" si="1"/>
        <v>Catégorie 2 Festivals et prix importants - Participation jusqu'à 10 000 $</v>
      </c>
      <c r="O35" s="3" t="s">
        <v>140</v>
      </c>
      <c r="P35" s="3" t="s">
        <v>368</v>
      </c>
      <c r="Q35" s="3" t="s">
        <v>354</v>
      </c>
      <c r="R35" s="3" t="s">
        <v>283</v>
      </c>
      <c r="S35" s="3" t="s">
        <v>318</v>
      </c>
      <c r="T35" s="3" t="str">
        <f t="shared" si="2"/>
        <v xml:space="preserve"> / </v>
      </c>
    </row>
    <row r="36" spans="13:20" x14ac:dyDescent="0.25">
      <c r="M36" s="3" t="str">
        <f t="shared" si="0"/>
        <v>Long métrage documentaire / Festival du film de Sundance, Salt Lake City, États-Unis / Spotlight</v>
      </c>
      <c r="N36" s="68" t="str">
        <f t="shared" si="1"/>
        <v>Catégorie 2 Festivals et prix importants - Participation jusqu'à 10 000 $</v>
      </c>
      <c r="O36" s="3" t="s">
        <v>140</v>
      </c>
      <c r="P36" s="3" t="s">
        <v>368</v>
      </c>
      <c r="Q36" s="3" t="s">
        <v>354</v>
      </c>
      <c r="R36" s="3" t="s">
        <v>369</v>
      </c>
      <c r="S36" s="3" t="s">
        <v>319</v>
      </c>
      <c r="T36" s="3" t="str">
        <f t="shared" si="2"/>
        <v xml:space="preserve"> / </v>
      </c>
    </row>
    <row r="37" spans="13:20" x14ac:dyDescent="0.25">
      <c r="M37" s="3" t="str">
        <f t="shared" si="0"/>
        <v>Long métrage documentaire / Festival international de film de Toronto, Canada (TIFF) / TIFF Docs</v>
      </c>
      <c r="N37" s="68" t="str">
        <f t="shared" si="1"/>
        <v>Catégorie 2 Festivals et prix importants - Participation jusqu'à 10 000 $</v>
      </c>
      <c r="O37" s="3" t="s">
        <v>140</v>
      </c>
      <c r="P37" s="3" t="s">
        <v>368</v>
      </c>
      <c r="Q37" s="3" t="s">
        <v>354</v>
      </c>
      <c r="R37" s="3" t="s">
        <v>284</v>
      </c>
      <c r="S37" s="3" t="s">
        <v>320</v>
      </c>
      <c r="T37" s="3" t="str">
        <f t="shared" si="2"/>
        <v xml:space="preserve"> / </v>
      </c>
    </row>
    <row r="38" spans="13:20" x14ac:dyDescent="0.25">
      <c r="M38" s="3" t="str">
        <f t="shared" si="0"/>
        <v>Long métrage documentaire / South-by-South-West, États-Unis (SXSW) / Documentary Feature Competition, Visions</v>
      </c>
      <c r="N38" s="68" t="str">
        <f t="shared" si="1"/>
        <v>Catégorie 2 Festivals et prix importants - Participation jusqu'à 10 000 $</v>
      </c>
      <c r="O38" s="3" t="s">
        <v>140</v>
      </c>
      <c r="P38" s="3" t="s">
        <v>368</v>
      </c>
      <c r="Q38" s="3" t="s">
        <v>354</v>
      </c>
      <c r="R38" s="3" t="s">
        <v>373</v>
      </c>
      <c r="S38" s="3" t="s">
        <v>321</v>
      </c>
      <c r="T38" s="3" t="str">
        <f t="shared" si="2"/>
        <v xml:space="preserve"> / </v>
      </c>
    </row>
    <row r="39" spans="13:20" x14ac:dyDescent="0.25">
      <c r="M39" s="3" t="str">
        <f t="shared" si="0"/>
        <v>Court métrage / Berlinale (Festival international du film de Berlin), Allemagne / Berlinale Shorts, Semaine de la critique</v>
      </c>
      <c r="N39" s="68" t="str">
        <f t="shared" si="1"/>
        <v>Catégorie 1 Festival et prix majeurs - Participation jusqu'à 10 000 $</v>
      </c>
      <c r="O39" s="3" t="s">
        <v>59</v>
      </c>
      <c r="P39" s="3" t="s">
        <v>367</v>
      </c>
      <c r="Q39" s="3" t="s">
        <v>354</v>
      </c>
      <c r="R39" s="3" t="s">
        <v>281</v>
      </c>
      <c r="S39" s="3" t="s">
        <v>322</v>
      </c>
      <c r="T39" s="3" t="str">
        <f t="shared" si="2"/>
        <v xml:space="preserve"> / </v>
      </c>
    </row>
    <row r="40" spans="13:20" x14ac:dyDescent="0.25">
      <c r="M40" s="3" t="str">
        <f t="shared" si="0"/>
        <v>Court métrage / Festival de Cannes, France / Compétition, Semaine internationale de la critique, La Quinzaine des réalisateurs</v>
      </c>
      <c r="N40" s="68" t="str">
        <f t="shared" si="1"/>
        <v>Catégorie 1 Festival et prix majeurs - Participation jusqu'à 10 000 $</v>
      </c>
      <c r="O40" s="3" t="s">
        <v>59</v>
      </c>
      <c r="P40" s="3" t="s">
        <v>367</v>
      </c>
      <c r="Q40" s="3" t="s">
        <v>354</v>
      </c>
      <c r="R40" s="3" t="s">
        <v>282</v>
      </c>
      <c r="S40" s="3" t="s">
        <v>323</v>
      </c>
      <c r="T40" s="3" t="str">
        <f t="shared" si="2"/>
        <v xml:space="preserve"> / </v>
      </c>
    </row>
    <row r="41" spans="13:20" x14ac:dyDescent="0.25">
      <c r="M41" s="3" t="str">
        <f t="shared" si="0"/>
        <v>Court métrage / Festival du film de Sundance, Salt Lake City, États-Unis / Short Film Program</v>
      </c>
      <c r="N41" s="68" t="str">
        <f t="shared" si="1"/>
        <v>Catégorie 1 Festival et prix majeurs - Participation jusqu'à 10 000 $</v>
      </c>
      <c r="O41" s="3" t="s">
        <v>59</v>
      </c>
      <c r="P41" s="3" t="s">
        <v>367</v>
      </c>
      <c r="Q41" s="3" t="s">
        <v>354</v>
      </c>
      <c r="R41" s="3" t="s">
        <v>369</v>
      </c>
      <c r="S41" s="3" t="s">
        <v>324</v>
      </c>
      <c r="T41" s="3" t="str">
        <f t="shared" si="2"/>
        <v xml:space="preserve"> / </v>
      </c>
    </row>
    <row r="42" spans="13:20" x14ac:dyDescent="0.25">
      <c r="M42" s="3" t="str">
        <f t="shared" si="0"/>
        <v>Court métrage / Mostra de Venise (Festival international du film de Venise), Italie / Horizon</v>
      </c>
      <c r="N42" s="68" t="str">
        <f t="shared" si="1"/>
        <v>Catégorie 1 Festival et prix majeurs - Participation jusqu'à 10 000 $</v>
      </c>
      <c r="O42" s="3" t="s">
        <v>59</v>
      </c>
      <c r="P42" s="3" t="s">
        <v>367</v>
      </c>
      <c r="Q42" s="3" t="s">
        <v>354</v>
      </c>
      <c r="R42" s="3" t="s">
        <v>283</v>
      </c>
      <c r="S42" s="3" t="s">
        <v>325</v>
      </c>
      <c r="T42" s="3" t="str">
        <f t="shared" si="2"/>
        <v xml:space="preserve"> / </v>
      </c>
    </row>
    <row r="43" spans="13:20" x14ac:dyDescent="0.25">
      <c r="M43" s="3" t="str">
        <f t="shared" si="0"/>
        <v>Court métrage / Oscars, Los Angeles, États-Unis</v>
      </c>
      <c r="N43" s="68" t="str">
        <f t="shared" si="1"/>
        <v>Catégorie 1 Festival et prix majeurs - Participation jusqu'à 10 000 $</v>
      </c>
      <c r="O43" s="3" t="s">
        <v>59</v>
      </c>
      <c r="P43" s="3" t="s">
        <v>367</v>
      </c>
      <c r="Q43" s="3" t="s">
        <v>354</v>
      </c>
      <c r="R43" s="3" t="s">
        <v>370</v>
      </c>
      <c r="T43" s="3" t="str">
        <f t="shared" si="2"/>
        <v/>
      </c>
    </row>
    <row r="44" spans="13:20" x14ac:dyDescent="0.25">
      <c r="M44" s="3" t="str">
        <f t="shared" si="0"/>
        <v>Court métrage / Berlinale (Festival international du film de Berlin), Allemagne / Generation Kplus, Generation 14plus, Forum</v>
      </c>
      <c r="N44" s="68" t="str">
        <f t="shared" si="1"/>
        <v>Catégorie 2 Festivals et prix importants - Participation jusqu'à 5 000 $</v>
      </c>
      <c r="O44" s="3" t="s">
        <v>59</v>
      </c>
      <c r="P44" s="3" t="s">
        <v>368</v>
      </c>
      <c r="Q44" s="3" t="s">
        <v>356</v>
      </c>
      <c r="R44" s="3" t="s">
        <v>281</v>
      </c>
      <c r="S44" s="3" t="s">
        <v>327</v>
      </c>
      <c r="T44" s="3" t="str">
        <f t="shared" si="2"/>
        <v xml:space="preserve"> / </v>
      </c>
    </row>
    <row r="45" spans="13:20" x14ac:dyDescent="0.25">
      <c r="M45" s="3" t="str">
        <f t="shared" si="0"/>
        <v>Court métrage / Festival international du film de Locarno, Suisse / Compétition internationale</v>
      </c>
      <c r="N45" s="68" t="str">
        <f t="shared" si="1"/>
        <v>Catégorie 2 Festivals et prix importants - Participation jusqu'à 5 000 $</v>
      </c>
      <c r="O45" s="3" t="s">
        <v>59</v>
      </c>
      <c r="P45" s="3" t="s">
        <v>368</v>
      </c>
      <c r="Q45" s="3" t="s">
        <v>356</v>
      </c>
      <c r="R45" s="3" t="s">
        <v>294</v>
      </c>
      <c r="S45" s="3" t="s">
        <v>328</v>
      </c>
      <c r="T45" s="3" t="str">
        <f t="shared" si="2"/>
        <v xml:space="preserve"> / </v>
      </c>
    </row>
    <row r="46" spans="13:20" x14ac:dyDescent="0.25">
      <c r="M46" s="3" t="str">
        <f t="shared" si="0"/>
        <v>Court métrage / Festival international du court métrage à Clermont-Ferrand, France  / Compétition internationale</v>
      </c>
      <c r="N46" s="68" t="str">
        <f t="shared" si="1"/>
        <v>Catégorie 2 Festivals et prix importants - Participation jusqu'à 5 000 $</v>
      </c>
      <c r="O46" s="3" t="s">
        <v>59</v>
      </c>
      <c r="P46" s="3" t="s">
        <v>368</v>
      </c>
      <c r="Q46" s="3" t="s">
        <v>356</v>
      </c>
      <c r="R46" s="3" t="s">
        <v>326</v>
      </c>
      <c r="S46" s="3" t="s">
        <v>328</v>
      </c>
      <c r="T46" s="3" t="str">
        <f t="shared" si="2"/>
        <v xml:space="preserve"> / </v>
      </c>
    </row>
    <row r="47" spans="13:20" x14ac:dyDescent="0.25">
      <c r="M47" s="3" t="str">
        <f t="shared" si="0"/>
        <v>Court métrage / Festival international du film de Rotterdam, Pays-Bas / Compétition internationale, Short &amp; Mid-length</v>
      </c>
      <c r="N47" s="68" t="str">
        <f t="shared" si="1"/>
        <v>Catégorie 2 Festivals et prix importants - Participation jusqu'à 5 000 $</v>
      </c>
      <c r="O47" s="3" t="s">
        <v>59</v>
      </c>
      <c r="P47" s="3" t="s">
        <v>368</v>
      </c>
      <c r="Q47" s="3" t="s">
        <v>356</v>
      </c>
      <c r="R47" s="3" t="s">
        <v>295</v>
      </c>
      <c r="S47" s="3" t="s">
        <v>329</v>
      </c>
      <c r="T47" s="3" t="str">
        <f t="shared" si="2"/>
        <v xml:space="preserve"> / </v>
      </c>
    </row>
    <row r="48" spans="13:20" x14ac:dyDescent="0.25">
      <c r="M48" s="3" t="str">
        <f t="shared" si="0"/>
        <v>Court métrage / Festival du film de Telluride, États-Unis</v>
      </c>
      <c r="N48" s="68" t="str">
        <f t="shared" si="1"/>
        <v>Catégorie 2 Festivals et prix importants - Participation jusqu'à 5 000 $</v>
      </c>
      <c r="O48" s="3" t="s">
        <v>59</v>
      </c>
      <c r="P48" s="3" t="s">
        <v>368</v>
      </c>
      <c r="Q48" s="3" t="s">
        <v>356</v>
      </c>
      <c r="R48" s="3" t="s">
        <v>291</v>
      </c>
      <c r="T48" s="3" t="str">
        <f t="shared" si="2"/>
        <v/>
      </c>
    </row>
    <row r="49" spans="13:20" x14ac:dyDescent="0.25">
      <c r="M49" s="3" t="str">
        <f t="shared" si="0"/>
        <v>Court métrage / Festival du film de Tribeca, New York, États-Unis / Short Film Competition</v>
      </c>
      <c r="N49" s="68" t="str">
        <f t="shared" si="1"/>
        <v>Catégorie 2 Festivals et prix importants - Participation jusqu'à 5 000 $</v>
      </c>
      <c r="O49" s="3" t="s">
        <v>59</v>
      </c>
      <c r="P49" s="3" t="s">
        <v>368</v>
      </c>
      <c r="Q49" s="3" t="s">
        <v>356</v>
      </c>
      <c r="R49" s="3" t="s">
        <v>371</v>
      </c>
      <c r="S49" s="3" t="s">
        <v>330</v>
      </c>
      <c r="T49" s="3" t="str">
        <f t="shared" si="2"/>
        <v xml:space="preserve"> / </v>
      </c>
    </row>
    <row r="50" spans="13:20" x14ac:dyDescent="0.25">
      <c r="M50" s="3" t="str">
        <f t="shared" si="0"/>
        <v>Court métrage / Festival international du film d’animation d’Annecy, France  / Compétition</v>
      </c>
      <c r="N50" s="68" t="str">
        <f t="shared" si="1"/>
        <v>Catégorie 2 Festivals et prix importants - Participation jusqu'à 5 000 $</v>
      </c>
      <c r="O50" s="3" t="s">
        <v>59</v>
      </c>
      <c r="P50" s="3" t="s">
        <v>368</v>
      </c>
      <c r="Q50" s="3" t="s">
        <v>356</v>
      </c>
      <c r="R50" s="3" t="s">
        <v>292</v>
      </c>
      <c r="S50" s="3" t="s">
        <v>299</v>
      </c>
      <c r="T50" s="3" t="str">
        <f t="shared" si="2"/>
        <v xml:space="preserve"> / </v>
      </c>
    </row>
    <row r="51" spans="13:20" x14ac:dyDescent="0.25">
      <c r="M51" s="3" t="str">
        <f t="shared" si="0"/>
        <v>Court métrage / Festival international de film de Toronto, Canada (TIFF) / Compétition officielle Short Cut TIFF (Eligible Best Canadian Short)</v>
      </c>
      <c r="N51" s="68" t="str">
        <f t="shared" si="1"/>
        <v>Catégorie 2 Festivals et prix importants - Participation jusqu'à 5 000 $</v>
      </c>
      <c r="O51" s="3" t="s">
        <v>59</v>
      </c>
      <c r="P51" s="3" t="s">
        <v>368</v>
      </c>
      <c r="Q51" s="3" t="s">
        <v>356</v>
      </c>
      <c r="R51" s="3" t="s">
        <v>284</v>
      </c>
      <c r="S51" s="3" t="s">
        <v>331</v>
      </c>
      <c r="T51" s="3" t="str">
        <f t="shared" si="2"/>
        <v xml:space="preserve"> / </v>
      </c>
    </row>
    <row r="52" spans="13:20" x14ac:dyDescent="0.25">
      <c r="M52" s="3" t="str">
        <f t="shared" si="0"/>
        <v>Court métrage / South-by-South-West, États-Unis (SXSW) / Narrative Short Competition, Documentary Short Competition, Animated Short Competition, Midnight Short Competition</v>
      </c>
      <c r="N52" s="68" t="str">
        <f t="shared" si="1"/>
        <v>Catégorie 2 Festivals et prix importants - Participation jusqu'à 5 000 $</v>
      </c>
      <c r="O52" s="3" t="s">
        <v>59</v>
      </c>
      <c r="P52" s="3" t="s">
        <v>368</v>
      </c>
      <c r="Q52" s="3" t="s">
        <v>356</v>
      </c>
      <c r="R52" s="3" t="s">
        <v>373</v>
      </c>
      <c r="S52" s="3" t="s">
        <v>332</v>
      </c>
      <c r="T52" s="3" t="str">
        <f t="shared" si="2"/>
        <v xml:space="preserve"> / </v>
      </c>
    </row>
    <row r="53" spans="13:20" x14ac:dyDescent="0.25">
      <c r="M53" s="3" t="str">
        <f t="shared" si="0"/>
        <v>Télévision / Canneseries, France / Compétition Séries Longues et Séries documentaires</v>
      </c>
      <c r="N53" s="68" t="str">
        <f t="shared" si="1"/>
        <v>Catégorie 2 Festivals et prix importants - Participation jusqu'à 10 000 $</v>
      </c>
      <c r="O53" s="3" t="s">
        <v>31</v>
      </c>
      <c r="P53" s="3" t="s">
        <v>368</v>
      </c>
      <c r="Q53" s="3" t="s">
        <v>354</v>
      </c>
      <c r="R53" s="3" t="s">
        <v>333</v>
      </c>
      <c r="S53" s="3" t="s">
        <v>336</v>
      </c>
      <c r="T53" s="3" t="str">
        <f t="shared" si="2"/>
        <v xml:space="preserve"> / </v>
      </c>
    </row>
    <row r="54" spans="13:20" x14ac:dyDescent="0.25">
      <c r="M54" s="3" t="str">
        <f t="shared" si="0"/>
        <v>Télévision / Festival de la fiction de La Rochelle, France  / Compétition officielle Fictions Étrangères</v>
      </c>
      <c r="N54" s="68" t="str">
        <f t="shared" si="1"/>
        <v>Catégorie 2 Festivals et prix importants - Participation jusqu'à 10 000 $</v>
      </c>
      <c r="O54" s="3" t="s">
        <v>31</v>
      </c>
      <c r="P54" s="3" t="s">
        <v>368</v>
      </c>
      <c r="Q54" s="3" t="s">
        <v>354</v>
      </c>
      <c r="R54" s="3" t="s">
        <v>334</v>
      </c>
      <c r="S54" s="3" t="s">
        <v>337</v>
      </c>
      <c r="T54" s="3" t="str">
        <f t="shared" si="2"/>
        <v xml:space="preserve"> / </v>
      </c>
    </row>
    <row r="55" spans="13:20" x14ac:dyDescent="0.25">
      <c r="M55" s="3" t="str">
        <f t="shared" si="0"/>
        <v>Télévision / Geneva International Film Festival, Suisse (GIFF) / Compétition internationale de séries télé</v>
      </c>
      <c r="N55" s="68" t="str">
        <f t="shared" si="1"/>
        <v>Catégorie 2 Festivals et prix importants - Participation jusqu'à 10 000 $</v>
      </c>
      <c r="O55" s="3" t="s">
        <v>31</v>
      </c>
      <c r="P55" s="3" t="s">
        <v>368</v>
      </c>
      <c r="Q55" s="3" t="s">
        <v>354</v>
      </c>
      <c r="R55" s="3" t="s">
        <v>335</v>
      </c>
      <c r="S55" s="3" t="s">
        <v>338</v>
      </c>
      <c r="T55" s="3" t="str">
        <f t="shared" si="2"/>
        <v xml:space="preserve"> / </v>
      </c>
    </row>
    <row r="56" spans="13:20" x14ac:dyDescent="0.25">
      <c r="M56" s="3" t="str">
        <f t="shared" si="0"/>
        <v>Télévision / Séries Mania (Festival international Séries Mania), Lille, France  / Compétition internationale, Panorama international, Compétition Comédies</v>
      </c>
      <c r="N56" s="68" t="str">
        <f t="shared" si="1"/>
        <v>Catégorie 2 Festivals et prix importants - Participation jusqu'à 10 000 $</v>
      </c>
      <c r="O56" s="3" t="s">
        <v>31</v>
      </c>
      <c r="P56" s="3" t="s">
        <v>368</v>
      </c>
      <c r="Q56" s="3" t="s">
        <v>354</v>
      </c>
      <c r="R56" s="3" t="s">
        <v>374</v>
      </c>
      <c r="S56" s="3" t="s">
        <v>339</v>
      </c>
      <c r="T56" s="3" t="str">
        <f t="shared" si="2"/>
        <v xml:space="preserve"> / </v>
      </c>
    </row>
    <row r="57" spans="13:20" x14ac:dyDescent="0.25">
      <c r="M57" s="3" t="str">
        <f t="shared" si="0"/>
        <v>Série courte / Festival de la fiction de La Rochelle, France  / Compétition officielle</v>
      </c>
      <c r="N57" s="68" t="str">
        <f t="shared" si="1"/>
        <v>Catégorie 2 Festivals et prix importants - Participation jusqu'à 5 000 $</v>
      </c>
      <c r="O57" s="3" t="s">
        <v>61</v>
      </c>
      <c r="P57" s="3" t="s">
        <v>368</v>
      </c>
      <c r="Q57" s="3" t="s">
        <v>356</v>
      </c>
      <c r="R57" s="3" t="s">
        <v>334</v>
      </c>
      <c r="S57" s="3" t="s">
        <v>288</v>
      </c>
      <c r="T57" s="3" t="str">
        <f t="shared" si="2"/>
        <v xml:space="preserve"> / </v>
      </c>
    </row>
    <row r="58" spans="13:20" x14ac:dyDescent="0.25">
      <c r="M58" s="3" t="str">
        <f t="shared" si="0"/>
        <v>Série courte / Geneva International Film Festival, Suisse (GIFF) / Compétition format court</v>
      </c>
      <c r="N58" s="68" t="str">
        <f t="shared" si="1"/>
        <v>Catégorie 2 Festivals et prix importants - Participation jusqu'à 5 000 $</v>
      </c>
      <c r="O58" s="3" t="s">
        <v>61</v>
      </c>
      <c r="P58" s="3" t="s">
        <v>368</v>
      </c>
      <c r="Q58" s="3" t="s">
        <v>356</v>
      </c>
      <c r="R58" s="3" t="s">
        <v>335</v>
      </c>
      <c r="S58" s="3" t="s">
        <v>340</v>
      </c>
      <c r="T58" s="3" t="str">
        <f t="shared" si="2"/>
        <v xml:space="preserve"> / </v>
      </c>
    </row>
    <row r="59" spans="13:20" x14ac:dyDescent="0.25">
      <c r="M59" s="3" t="str">
        <f t="shared" si="0"/>
        <v>Série courte / Canneseries, France / Compétition format court</v>
      </c>
      <c r="N59" s="68" t="str">
        <f t="shared" si="1"/>
        <v>Catégorie 2 Festivals et prix importants - Participation jusqu'à 5 000 $</v>
      </c>
      <c r="O59" s="3" t="s">
        <v>61</v>
      </c>
      <c r="P59" s="3" t="s">
        <v>368</v>
      </c>
      <c r="Q59" s="3" t="s">
        <v>356</v>
      </c>
      <c r="R59" s="3" t="s">
        <v>333</v>
      </c>
      <c r="S59" s="3" t="s">
        <v>340</v>
      </c>
      <c r="T59" s="3" t="str">
        <f t="shared" si="2"/>
        <v xml:space="preserve"> / </v>
      </c>
    </row>
    <row r="60" spans="13:20" x14ac:dyDescent="0.25">
      <c r="M60" s="3" t="str">
        <f t="shared" si="0"/>
        <v>Série courte / Séries Mania (Festival international Séries Mania), Lille, France  / Compétition format court</v>
      </c>
      <c r="N60" s="68" t="str">
        <f t="shared" si="1"/>
        <v>Catégorie 2 Festivals et prix importants - Participation jusqu'à 5 000 $</v>
      </c>
      <c r="O60" s="3" t="s">
        <v>61</v>
      </c>
      <c r="P60" s="3" t="s">
        <v>368</v>
      </c>
      <c r="Q60" s="3" t="s">
        <v>356</v>
      </c>
      <c r="R60" s="3" t="s">
        <v>374</v>
      </c>
      <c r="S60" s="3" t="s">
        <v>340</v>
      </c>
      <c r="T60" s="3" t="str">
        <f t="shared" si="2"/>
        <v xml:space="preserve"> / </v>
      </c>
    </row>
    <row r="61" spans="13:20" x14ac:dyDescent="0.25">
      <c r="M61" s="3" t="str">
        <f t="shared" si="0"/>
        <v>Œuvre interactive / Cannes XR, France / Compétition officielle</v>
      </c>
      <c r="N61" s="68" t="str">
        <f t="shared" si="1"/>
        <v>Catégorie 1 Festival et prix majeurs - Participation jusqu'à 10 000 $</v>
      </c>
      <c r="O61" s="3" t="s">
        <v>277</v>
      </c>
      <c r="P61" s="3" t="s">
        <v>367</v>
      </c>
      <c r="Q61" s="3" t="s">
        <v>354</v>
      </c>
      <c r="R61" s="3" t="s">
        <v>341</v>
      </c>
      <c r="S61" s="3" t="s">
        <v>288</v>
      </c>
      <c r="T61" s="3" t="str">
        <f t="shared" si="2"/>
        <v xml:space="preserve"> / </v>
      </c>
    </row>
    <row r="62" spans="13:20" x14ac:dyDescent="0.25">
      <c r="M62" s="3" t="str">
        <f t="shared" si="0"/>
        <v>Œuvre interactive / Festival du film de Sundance, Salt Lake City, États-Unis / New Frontier</v>
      </c>
      <c r="N62" s="68" t="str">
        <f t="shared" si="1"/>
        <v>Catégorie 1 Festival et prix majeurs - Participation jusqu'à 10 000 $</v>
      </c>
      <c r="O62" s="3" t="s">
        <v>277</v>
      </c>
      <c r="P62" s="3" t="s">
        <v>367</v>
      </c>
      <c r="Q62" s="3" t="s">
        <v>354</v>
      </c>
      <c r="R62" s="3" t="s">
        <v>369</v>
      </c>
      <c r="S62" s="3" t="s">
        <v>343</v>
      </c>
      <c r="T62" s="3" t="str">
        <f t="shared" si="2"/>
        <v xml:space="preserve"> / </v>
      </c>
    </row>
    <row r="63" spans="13:20" x14ac:dyDescent="0.25">
      <c r="M63" s="3" t="str">
        <f t="shared" si="0"/>
        <v>Œuvre interactive / South by South West, Austin, États-Unis (SXSW) / XR Experience</v>
      </c>
      <c r="N63" s="68" t="str">
        <f t="shared" si="1"/>
        <v>Catégorie 1 Festival et prix majeurs - Participation jusqu'à 10 000 $</v>
      </c>
      <c r="O63" s="3" t="s">
        <v>277</v>
      </c>
      <c r="P63" s="3" t="s">
        <v>367</v>
      </c>
      <c r="Q63" s="3" t="s">
        <v>354</v>
      </c>
      <c r="R63" s="3" t="s">
        <v>372</v>
      </c>
      <c r="S63" s="3" t="s">
        <v>375</v>
      </c>
      <c r="T63" s="3" t="str">
        <f t="shared" si="2"/>
        <v xml:space="preserve"> / </v>
      </c>
    </row>
    <row r="64" spans="13:20" x14ac:dyDescent="0.25">
      <c r="M64" s="3" t="str">
        <f t="shared" si="0"/>
        <v>Œuvre interactive / Venice Immersive, Italie / Compétition officielle</v>
      </c>
      <c r="N64" s="68" t="str">
        <f t="shared" si="1"/>
        <v>Catégorie 1 Festival et prix majeurs - Participation jusqu'à 10 000 $</v>
      </c>
      <c r="O64" s="3" t="s">
        <v>277</v>
      </c>
      <c r="P64" s="3" t="s">
        <v>367</v>
      </c>
      <c r="Q64" s="3" t="s">
        <v>354</v>
      </c>
      <c r="R64" s="3" t="s">
        <v>342</v>
      </c>
      <c r="S64" s="3" t="s">
        <v>288</v>
      </c>
      <c r="T64" s="3" t="str">
        <f t="shared" si="2"/>
        <v xml:space="preserve"> / </v>
      </c>
    </row>
    <row r="65" spans="13:20" x14ac:dyDescent="0.25">
      <c r="M65" s="3" t="str">
        <f t="shared" si="0"/>
        <v>Œuvre interactive / Festival international du film documentaire de Copenhague, Danemark (CPH:DOX) / INTER:ACTIVE</v>
      </c>
      <c r="N65" s="68" t="str">
        <f t="shared" si="1"/>
        <v>Catégorie 2 Festivals et prix importants - Participation jusqu'à 5 000 $</v>
      </c>
      <c r="O65" s="3" t="s">
        <v>277</v>
      </c>
      <c r="P65" s="3" t="s">
        <v>368</v>
      </c>
      <c r="Q65" s="3" t="s">
        <v>356</v>
      </c>
      <c r="R65" s="3" t="s">
        <v>309</v>
      </c>
      <c r="S65" s="3" t="s">
        <v>345</v>
      </c>
      <c r="T65" s="3" t="str">
        <f t="shared" si="2"/>
        <v xml:space="preserve"> / </v>
      </c>
    </row>
    <row r="66" spans="13:20" x14ac:dyDescent="0.25">
      <c r="M66" s="3" t="str">
        <f t="shared" si="0"/>
        <v>Œuvre interactive / Festival international du documentaire de Sheffield, Royaume-Uni (SIDF) / Alternate Realities</v>
      </c>
      <c r="N66" s="68" t="str">
        <f t="shared" si="1"/>
        <v>Catégorie 2 Festivals et prix importants - Participation jusqu'à 5 000 $</v>
      </c>
      <c r="O66" s="3" t="s">
        <v>277</v>
      </c>
      <c r="P66" s="3" t="s">
        <v>368</v>
      </c>
      <c r="Q66" s="3" t="s">
        <v>356</v>
      </c>
      <c r="R66" s="3" t="s">
        <v>344</v>
      </c>
      <c r="S66" s="3" t="s">
        <v>346</v>
      </c>
      <c r="T66" s="3" t="str">
        <f t="shared" si="2"/>
        <v xml:space="preserve"> / </v>
      </c>
    </row>
    <row r="67" spans="13:20" x14ac:dyDescent="0.25">
      <c r="M67" s="3" t="str">
        <f t="shared" ref="M67:M71" si="3">CONCATENATE(O67," / ",R67,T67,S67)</f>
        <v>Œuvre interactive / Festival international du film d’animation d’Annecy, France  / VR@Annecy</v>
      </c>
      <c r="N67" s="68" t="str">
        <f t="shared" ref="N67:N71" si="4">CONCATENATE(P67," - ",Q67)</f>
        <v>Catégorie 2 Festivals et prix importants - Participation jusqu'à 5 000 $</v>
      </c>
      <c r="O67" s="3" t="s">
        <v>277</v>
      </c>
      <c r="P67" s="3" t="s">
        <v>368</v>
      </c>
      <c r="Q67" s="3" t="s">
        <v>356</v>
      </c>
      <c r="R67" s="3" t="s">
        <v>292</v>
      </c>
      <c r="S67" s="3" t="s">
        <v>347</v>
      </c>
      <c r="T67" s="3" t="str">
        <f t="shared" ref="T67:T71" si="5">IF(S67="",""," / ")</f>
        <v xml:space="preserve"> / </v>
      </c>
    </row>
    <row r="68" spans="13:20" x14ac:dyDescent="0.25">
      <c r="M68" s="3" t="str">
        <f t="shared" si="3"/>
        <v>Œuvre interactive / Geneva International Film Festival, Suisse (GIFF) / Compétition internationale d’œuvres immersives</v>
      </c>
      <c r="N68" s="68" t="str">
        <f t="shared" si="4"/>
        <v>Catégorie 2 Festivals et prix importants - Participation jusqu'à 5 000 $</v>
      </c>
      <c r="O68" s="3" t="s">
        <v>277</v>
      </c>
      <c r="P68" s="3" t="s">
        <v>368</v>
      </c>
      <c r="Q68" s="3" t="s">
        <v>356</v>
      </c>
      <c r="R68" s="3" t="s">
        <v>335</v>
      </c>
      <c r="S68" s="3" t="s">
        <v>348</v>
      </c>
      <c r="T68" s="3" t="str">
        <f t="shared" si="5"/>
        <v xml:space="preserve"> / </v>
      </c>
    </row>
    <row r="69" spans="13:20" x14ac:dyDescent="0.25">
      <c r="M69" s="3" t="str">
        <f t="shared" si="3"/>
        <v xml:space="preserve">Œuvre interactive / Festival international du film documentaire d’Amsterdam, Pays-Bas (IDFA) / IDFA DocLab Competitions, DocLab: Exhibition </v>
      </c>
      <c r="N69" s="68" t="str">
        <f t="shared" si="4"/>
        <v>Catégorie 2 Festivals et prix importants - Participation jusqu'à 5 000 $</v>
      </c>
      <c r="O69" s="3" t="s">
        <v>277</v>
      </c>
      <c r="P69" s="3" t="s">
        <v>368</v>
      </c>
      <c r="Q69" s="3" t="s">
        <v>356</v>
      </c>
      <c r="R69" s="3" t="s">
        <v>308</v>
      </c>
      <c r="S69" s="3" t="s">
        <v>349</v>
      </c>
      <c r="T69" s="3" t="str">
        <f t="shared" si="5"/>
        <v xml:space="preserve"> / </v>
      </c>
    </row>
    <row r="70" spans="13:20" x14ac:dyDescent="0.25">
      <c r="M70" s="3" t="str">
        <f t="shared" si="3"/>
        <v>Œuvre interactive / Festival du film de Tribeca, New York, États-Unis / Tribeca Immersive</v>
      </c>
      <c r="N70" s="68" t="str">
        <f t="shared" si="4"/>
        <v>Catégorie 2 Festivals et prix importants - Participation jusqu'à 5 000 $</v>
      </c>
      <c r="O70" s="3" t="s">
        <v>277</v>
      </c>
      <c r="P70" s="3" t="s">
        <v>368</v>
      </c>
      <c r="Q70" s="3" t="s">
        <v>356</v>
      </c>
      <c r="R70" s="3" t="s">
        <v>371</v>
      </c>
      <c r="S70" s="3" t="s">
        <v>350</v>
      </c>
      <c r="T70" s="3" t="str">
        <f t="shared" si="5"/>
        <v xml:space="preserve"> / </v>
      </c>
    </row>
    <row r="71" spans="13:20" x14ac:dyDescent="0.25">
      <c r="M71" s="3" t="str">
        <f t="shared" si="3"/>
        <v>Œuvre interactive / Venice Immersive, Italie / Best of Immersive — Out of Competition</v>
      </c>
      <c r="N71" s="68" t="str">
        <f t="shared" si="4"/>
        <v>Catégorie 2 Festivals et prix importants - Participation jusqu'à 5 000 $</v>
      </c>
      <c r="O71" s="3" t="s">
        <v>277</v>
      </c>
      <c r="P71" s="3" t="s">
        <v>368</v>
      </c>
      <c r="Q71" s="3" t="s">
        <v>356</v>
      </c>
      <c r="R71" s="3" t="s">
        <v>342</v>
      </c>
      <c r="S71" s="3" t="s">
        <v>351</v>
      </c>
      <c r="T71" s="3" t="str">
        <f t="shared" si="5"/>
        <v xml:space="preserve"> / </v>
      </c>
    </row>
  </sheetData>
  <sheetProtection algorithmName="SHA-512" hashValue="FCTPqc0TtP1Zlyv4s8JYzFkKSmuTDsbJLwlv64SlOT7GFuR7BiqGhEW/K9AjtrSbeKcsiwg25qi/XT6wZDEH5Q==" saltValue="7IVIFgPLLuCuJrcH7Apglw==" spinCount="100000" sheet="1" objects="1" scenarios="1"/>
  <autoFilter ref="M1:S71" xr:uid="{4736D3D1-FF80-4DC3-9A91-F54AA143AB47}"/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7</vt:i4>
      </vt:variant>
    </vt:vector>
  </HeadingPairs>
  <TitlesOfParts>
    <vt:vector size="12" baseType="lpstr">
      <vt:lpstr>Formulaire_Demande</vt:lpstr>
      <vt:lpstr>Frais_Admissibles_Cat_Festival</vt:lpstr>
      <vt:lpstr>Rapport_Final</vt:lpstr>
      <vt:lpstr>Recommandation</vt:lpstr>
      <vt:lpstr>Paramètres</vt:lpstr>
      <vt:lpstr>Formulaire_Demande!Impression_des_titres</vt:lpstr>
      <vt:lpstr>Frais_Admissibles_Cat_Festival!Impression_des_titres</vt:lpstr>
      <vt:lpstr>Recommandation!Impression_des_titres</vt:lpstr>
      <vt:lpstr>Formulaire_Demande!Zone_d_impression</vt:lpstr>
      <vt:lpstr>Frais_Admissibles_Cat_Festival!Zone_d_impression</vt:lpstr>
      <vt:lpstr>Rapport_Final!Zone_d_impression</vt:lpstr>
      <vt:lpstr>Recommandation!Zone_d_impression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Verger, Marlène</dc:creator>
  <cp:lastModifiedBy>Lauverjat, Magali</cp:lastModifiedBy>
  <cp:lastPrinted>2023-04-26T12:20:31Z</cp:lastPrinted>
  <dcterms:created xsi:type="dcterms:W3CDTF">2022-01-14T20:29:40Z</dcterms:created>
  <dcterms:modified xsi:type="dcterms:W3CDTF">2024-02-27T19:43:40Z</dcterms:modified>
</cp:coreProperties>
</file>