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Affinternationalesexportationmiseenmarchducinma/Documents partages/08-PromoDiff/Prodif/2023-24/Programme/Formulaires Gabarits GrillesCalcul/Gabarits/Révision Gabarits 2023/"/>
    </mc:Choice>
  </mc:AlternateContent>
  <xr:revisionPtr revIDLastSave="2335" documentId="8_{6BBFA988-E017-44A2-8556-D68C3A3A5EDA}" xr6:coauthVersionLast="47" xr6:coauthVersionMax="47" xr10:uidLastSave="{985C953F-9845-4AB0-8122-1F7D8D379569}"/>
  <workbookProtection workbookAlgorithmName="SHA-512" workbookHashValue="+Fv3F1JGPp4g70si6308SFMQvszFMcXSxu6N3Pj0p9cN9oFkJIW8kQG6Ou7rqxUQK9kvNmeLLjkGk+Pu2O8kig==" workbookSaltValue="EApjz39YJn/DZ/7U03M+Xw==" workbookSpinCount="100000" lockStructure="1"/>
  <bookViews>
    <workbookView xWindow="-120" yWindow="-120" windowWidth="29040" windowHeight="17640" xr2:uid="{E2082078-DC04-4CAB-AF25-8293C304FE67}"/>
  </bookViews>
  <sheets>
    <sheet name="Distributeurs - clôture" sheetId="1" r:id="rId1"/>
    <sheet name="Grille d'équivalences" sheetId="4" r:id="rId2"/>
  </sheets>
  <externalReferences>
    <externalReference r:id="rId3"/>
  </externalReferences>
  <definedNames>
    <definedName name="ETABLISSEMENTNO">[1]Paramètres!$C$2:$C$101</definedName>
    <definedName name="_xlnm.Print_Titles" localSheetId="1">'Grille d''équivalences'!$3:$4</definedName>
    <definedName name="OUINON">[1]Paramètres!$D$2:$D$3</definedName>
    <definedName name="REGION">[1]Paramètres!$B$2:$B$18</definedName>
    <definedName name="_xlnm.Print_Area" localSheetId="0">'Distributeurs - clôture'!$A$1:$R$170</definedName>
    <definedName name="_xlnm.Print_Area" localSheetId="1">'Grille d''équivalences'!$C$3:$C$37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D42" i="1" s="1"/>
  <c r="Q62" i="1"/>
  <c r="P62" i="1"/>
  <c r="D38" i="1"/>
  <c r="Q133" i="1"/>
  <c r="P133" i="1"/>
  <c r="F133" i="1"/>
  <c r="K139" i="1"/>
  <c r="E139" i="1"/>
  <c r="E136" i="1"/>
  <c r="B137" i="1"/>
  <c r="B136" i="1"/>
  <c r="B135" i="1"/>
  <c r="E99" i="1"/>
  <c r="E98" i="1"/>
  <c r="E97" i="1"/>
  <c r="E96" i="1"/>
  <c r="E95" i="1"/>
  <c r="B100" i="1"/>
  <c r="B99" i="1"/>
  <c r="B98" i="1"/>
  <c r="B97" i="1"/>
  <c r="B96" i="1"/>
  <c r="B95" i="1"/>
  <c r="P93" i="1"/>
  <c r="F93" i="1"/>
  <c r="D25" i="1"/>
  <c r="D44" i="1"/>
  <c r="R62" i="1" l="1"/>
  <c r="L62" i="1"/>
  <c r="D21" i="1"/>
  <c r="D9" i="1"/>
  <c r="D30" i="1" l="1"/>
  <c r="D52" i="1"/>
  <c r="E25" i="1"/>
  <c r="E9" i="1"/>
  <c r="E21" i="1"/>
  <c r="G133" i="1"/>
  <c r="G93" i="1"/>
  <c r="I133" i="1"/>
  <c r="H93" i="1"/>
  <c r="K135" i="1"/>
  <c r="B141" i="1"/>
  <c r="B140" i="1"/>
  <c r="B139" i="1"/>
  <c r="K142" i="1"/>
  <c r="K141" i="1"/>
  <c r="K140" i="1"/>
  <c r="E141" i="1"/>
  <c r="E140" i="1"/>
  <c r="K99" i="1"/>
  <c r="K100" i="1"/>
  <c r="K101" i="1"/>
  <c r="E100" i="1"/>
  <c r="E101" i="1"/>
  <c r="K102" i="1"/>
  <c r="B101" i="1"/>
  <c r="K138" i="1"/>
  <c r="K137" i="1"/>
  <c r="K98" i="1"/>
  <c r="K97" i="1"/>
  <c r="K136" i="1"/>
  <c r="E138" i="1"/>
  <c r="E137" i="1"/>
  <c r="B138" i="1"/>
  <c r="K96" i="1"/>
  <c r="K95" i="1"/>
  <c r="H167" i="1"/>
  <c r="E167" i="1"/>
  <c r="G148" i="1"/>
  <c r="D148" i="1"/>
  <c r="Q93" i="1"/>
  <c r="J133" i="1"/>
  <c r="K133" i="1"/>
  <c r="L133" i="1"/>
  <c r="M133" i="1"/>
  <c r="I93" i="1"/>
  <c r="J93" i="1"/>
  <c r="K93" i="1"/>
  <c r="L93" i="1"/>
  <c r="M93" i="1"/>
  <c r="E30" i="1" l="1"/>
  <c r="D60" i="1"/>
  <c r="J62" i="1"/>
  <c r="S62" i="1"/>
  <c r="T62" i="1" s="1"/>
  <c r="D55" i="1"/>
  <c r="G60" i="1"/>
  <c r="G62" i="1" s="1"/>
  <c r="F42" i="1"/>
  <c r="D46" i="1" l="1"/>
  <c r="K62" i="1"/>
  <c r="M62" i="1" s="1"/>
  <c r="N62" i="1" s="1"/>
  <c r="D62" i="1" s="1"/>
  <c r="D63" i="1" s="1"/>
  <c r="G64" i="1" l="1"/>
  <c r="H64" i="1" l="1"/>
  <c r="D64" i="1" s="1"/>
  <c r="D66" i="1" s="1"/>
  <c r="H62" i="1" l="1"/>
  <c r="D65" i="1" s="1"/>
</calcChain>
</file>

<file path=xl/sharedStrings.xml><?xml version="1.0" encoding="utf-8"?>
<sst xmlns="http://schemas.openxmlformats.org/spreadsheetml/2006/main" count="335" uniqueCount="218">
  <si>
    <t>Programme d'aide à la promotion et à la diffusion</t>
  </si>
  <si>
    <t>NE PAS EFFACER MAIS MASQUER</t>
  </si>
  <si>
    <t>Volet 1A - Aide annuelle à l'entreprise (Distributeurs)</t>
  </si>
  <si>
    <t>A- IDENTIFICATION DE L'ENTREPRISE REQUÉRANTE</t>
  </si>
  <si>
    <t>Rapport de coûts finaux</t>
  </si>
  <si>
    <t>Nom de l'entreprise</t>
  </si>
  <si>
    <t>Période de l'aide accordée</t>
  </si>
  <si>
    <t>(veuillez choisir)</t>
  </si>
  <si>
    <t>B- DÉPENSES</t>
  </si>
  <si>
    <t>Rapport de coûts de mise en marché pour le Québec</t>
  </si>
  <si>
    <t>Pour tous les films - PRIMEURS ET CATALOGUE</t>
  </si>
  <si>
    <t>Coûts réels - films québécois</t>
  </si>
  <si>
    <t>Coûts réels - films de cinématographies étrangères peu diffusées</t>
  </si>
  <si>
    <t xml:space="preserve">Frais de promotion sur les films  </t>
  </si>
  <si>
    <t>Veuillez détailler les frais</t>
  </si>
  <si>
    <t xml:space="preserve">Frais de conception, de production et de livraison de matériel promotionnel </t>
  </si>
  <si>
    <t xml:space="preserve">Frais de placement publicitaire </t>
  </si>
  <si>
    <r>
      <t xml:space="preserve">Honoraires </t>
    </r>
    <r>
      <rPr>
        <sz val="10"/>
        <color rgb="FF000000"/>
        <rFont val="Calibri"/>
        <family val="2"/>
        <scheme val="minor"/>
      </rPr>
      <t xml:space="preserve">liés à l’élaboration </t>
    </r>
    <r>
      <rPr>
        <sz val="10"/>
        <color theme="1"/>
        <rFont val="Calibri"/>
        <family val="2"/>
        <scheme val="minor"/>
      </rPr>
      <t xml:space="preserve">et réalisation </t>
    </r>
    <r>
      <rPr>
        <sz val="10"/>
        <color rgb="FF000000"/>
        <rFont val="Calibri"/>
        <family val="2"/>
        <scheme val="minor"/>
      </rPr>
      <t xml:space="preserve">de stratégies promotionnelles </t>
    </r>
  </si>
  <si>
    <t>Frais d'élaboration et réalisation de la stratégie de lancement sur plateformes</t>
  </si>
  <si>
    <t xml:space="preserve">Frais de premières, de lancements ou projections spéciales </t>
  </si>
  <si>
    <t>Frais de tournée promotionnelle en région (ex. frais de déplacement, per diem, location de salle, transport de matériel promo</t>
  </si>
  <si>
    <t xml:space="preserve">Frais de promotion spécifique pour les projets collectifs  </t>
  </si>
  <si>
    <t xml:space="preserve">Salaires liés aux activités de promotion </t>
  </si>
  <si>
    <t>Salaires ou honoraires externes liés à la découvrabilité</t>
  </si>
  <si>
    <t xml:space="preserve">Frais de licence musicale pour exploitation musicale du matériel promotionnel (sur bande-annonce, teasers, clip, etc.) </t>
  </si>
  <si>
    <r>
      <t>Frais de développement de public</t>
    </r>
    <r>
      <rPr>
        <b/>
        <sz val="11"/>
        <color rgb="FF000000"/>
        <rFont val="Calibri"/>
        <family val="2"/>
        <scheme val="minor"/>
      </rPr>
      <t xml:space="preserve"> </t>
    </r>
  </si>
  <si>
    <t>Frais pour activités d’intelligence de marché (étude, test, sondage, focus group, autre) liées au public cinématographique québécois </t>
  </si>
  <si>
    <t>Frais liés au développement de guides pédagogiques</t>
  </si>
  <si>
    <t>Frais techniques</t>
  </si>
  <si>
    <t>Laboratoire (ex. frais de duplication : frais de copies destinées à la diffusion, DCP, KDM; frais de doublage et sous-titrage en français (si non couvert par la production);</t>
  </si>
  <si>
    <t>Frais de numérisation et de mise en ligne de films québécois, en primeur et de répertoire</t>
  </si>
  <si>
    <t>Livraison des copies</t>
  </si>
  <si>
    <t>Total des coûts de mise en marché pour le Québec - films québécois et films de cinématographies étrangères peu diffusées</t>
  </si>
  <si>
    <t xml:space="preserve">Investissements </t>
  </si>
  <si>
    <t>Soutien à la production</t>
  </si>
  <si>
    <t xml:space="preserve">Minimum garanti (en numéraire exclusivement) </t>
  </si>
  <si>
    <t>Frais de consolidation d'entreprise</t>
  </si>
  <si>
    <t>Frais de mise à niveau technologique, création de bases de données, système de gestion informatique pour suivis des droits ou ventes</t>
  </si>
  <si>
    <t>Total des investissements - Soutien à la production et frais de consolidation de l'entreprise</t>
  </si>
  <si>
    <t>Total des frais admissibles d'investissements - Soutien à la production de films Québécois + frais de consolidation d'entreprise (maximum de 60 000$ admissible)</t>
  </si>
  <si>
    <t>% de l'aide dépensée en Soutien à la production et Frais de consolidation d'entreprise</t>
  </si>
  <si>
    <t>Montant maximal en MG Québécois + consolidation considéré dans le calcul</t>
  </si>
  <si>
    <r>
      <t>Total des dépenses du requéran</t>
    </r>
    <r>
      <rPr>
        <b/>
        <i/>
        <sz val="12"/>
        <color theme="1"/>
        <rFont val="Calibri"/>
        <family val="2"/>
        <scheme val="minor"/>
      </rPr>
      <t>t (Dépenses + Investissements)</t>
    </r>
  </si>
  <si>
    <r>
      <t xml:space="preserve">Total de l'aide </t>
    </r>
    <r>
      <rPr>
        <b/>
        <sz val="11"/>
        <color rgb="FFFF0000"/>
        <rFont val="Calibri"/>
        <family val="2"/>
        <scheme val="minor"/>
      </rPr>
      <t>de base</t>
    </r>
    <r>
      <rPr>
        <sz val="11"/>
        <color theme="1"/>
        <rFont val="Calibri"/>
        <family val="2"/>
        <scheme val="minor"/>
      </rPr>
      <t xml:space="preserve"> reçue de la SODEC au volet 1A</t>
    </r>
  </si>
  <si>
    <r>
      <t xml:space="preserve">Total de l'aide </t>
    </r>
    <r>
      <rPr>
        <b/>
        <sz val="11"/>
        <color rgb="FFFF0000"/>
        <rFont val="Calibri"/>
        <family val="2"/>
        <scheme val="minor"/>
      </rPr>
      <t>de bonification</t>
    </r>
    <r>
      <rPr>
        <sz val="11"/>
        <color theme="1"/>
        <rFont val="Calibri"/>
        <family val="2"/>
        <scheme val="minor"/>
      </rPr>
      <t xml:space="preserve"> reçue de la SODEC au volet 1A</t>
    </r>
  </si>
  <si>
    <t>Total de l'aide reçue de la SODEC au volet 1A</t>
  </si>
  <si>
    <t>Montant d'aide reçue pouvant être attribué aux films de cinématographie étrangère peu difusées 
(maximum 15% du total de l'aide reçue de la SODEC au volet 1A)</t>
  </si>
  <si>
    <t xml:space="preserve">Conditions à respecter selon les barèmes et limites de l'aide financière : </t>
  </si>
  <si>
    <t xml:space="preserve">Condition 1 : </t>
  </si>
  <si>
    <t>1er versement 70%</t>
  </si>
  <si>
    <t>Le % aide Soutien prod-Conso doit être réévalué si montant aide réévalué</t>
  </si>
  <si>
    <r>
      <t xml:space="preserve">Est-ce que le MG québécois et les frais de consolidation correspondent au minimum requis de 20% (case D42) ?
</t>
    </r>
    <r>
      <rPr>
        <b/>
        <sz val="11"/>
        <color rgb="FF000000"/>
        <rFont val="Calibri"/>
        <family val="2"/>
        <scheme val="minor"/>
      </rPr>
      <t xml:space="preserve">ET
</t>
    </r>
    <r>
      <rPr>
        <sz val="11"/>
        <color rgb="FF000000"/>
        <rFont val="Calibri"/>
        <family val="2"/>
        <scheme val="minor"/>
      </rPr>
      <t>Est-ce que le montant dépensé par le requérant sur ses films québécois (case D30) est égal ou supérieur au double du total de l'aide reçue (case D53) ?</t>
    </r>
  </si>
  <si>
    <t>Coût total MeM 
films québécois
D30</t>
  </si>
  <si>
    <t>Coût total MeM
CEPD
E30</t>
  </si>
  <si>
    <t>Total frais investissement
D40</t>
  </si>
  <si>
    <t>TOTAL COÛT MeM</t>
  </si>
  <si>
    <t>Montant recalculé 50% des dépenses * 0,15 si total dépenses &lt; D52*2</t>
  </si>
  <si>
    <t>Soutien à la production (MG)</t>
  </si>
  <si>
    <t>Frais de consolidation</t>
  </si>
  <si>
    <t>TOTAL MG + Frais Consolidation</t>
  </si>
  <si>
    <t>Aide réévaluée</t>
  </si>
  <si>
    <t>% Total MG+Frais conso sur Aide réévaluée</t>
  </si>
  <si>
    <t>Condition 2  (si "non"à la condition 1) :</t>
  </si>
  <si>
    <t>2e versement prévu 30%</t>
  </si>
  <si>
    <t>2e versement révisé</t>
  </si>
  <si>
    <t>D34</t>
  </si>
  <si>
    <t>D36</t>
  </si>
  <si>
    <t>(D30+D40)
*0,5</t>
  </si>
  <si>
    <t>R62/S62</t>
  </si>
  <si>
    <t>Est-ce que le montant maximal pouvant être dépensé en CEPD permet d'atteindre le montant maximal de l'aide reçue?</t>
  </si>
  <si>
    <t xml:space="preserve">Résultat : </t>
  </si>
  <si>
    <t>Si montant aide réévalué</t>
  </si>
  <si>
    <t>Montant CEPD réévalué</t>
  </si>
  <si>
    <t>Montant d'aide réévalué selon les normes du programmes, s'il y a lieu</t>
  </si>
  <si>
    <t>Montant du désengagement, s'il y a lieu</t>
  </si>
  <si>
    <t>Montant du recouvrement, s'il y a lieu</t>
  </si>
  <si>
    <t>C- FILMS DISTRIBUÉS</t>
  </si>
  <si>
    <t>Films québécois - veuillez fournir les détails des films sortis pendant la période de l'aide accordée (maximum 24 mois)</t>
  </si>
  <si>
    <t xml:space="preserve">Noms des films </t>
  </si>
  <si>
    <t>Pays d'origine</t>
  </si>
  <si>
    <t>Format et Genre</t>
  </si>
  <si>
    <r>
      <t xml:space="preserve">Date de sortie en salle ou disponibilité si non sortie en salle
</t>
    </r>
    <r>
      <rPr>
        <sz val="11"/>
        <color theme="1"/>
        <rFont val="Calibri"/>
        <family val="2"/>
        <scheme val="minor"/>
      </rPr>
      <t>(AAAA-MM-JJ)</t>
    </r>
  </si>
  <si>
    <t>Investissements du distributeur</t>
  </si>
  <si>
    <t>Sélections compétitives en festivals</t>
  </si>
  <si>
    <t>Diffusion en salles</t>
  </si>
  <si>
    <t>Diffusion sur plateformes numériques ou de VSD</t>
  </si>
  <si>
    <t>Télédiffusion</t>
  </si>
  <si>
    <t>Revenus</t>
  </si>
  <si>
    <t>Investissements en promotion</t>
  </si>
  <si>
    <r>
      <t xml:space="preserve">Investissements MG 
</t>
    </r>
    <r>
      <rPr>
        <sz val="10"/>
        <color theme="1"/>
        <rFont val="Calibri"/>
        <family val="2"/>
        <scheme val="minor"/>
      </rPr>
      <t>(montant intégré à la structure financière des films)</t>
    </r>
  </si>
  <si>
    <t xml:space="preserve"> au Québec (total)</t>
  </si>
  <si>
    <t>en région*</t>
  </si>
  <si>
    <t>hors Québec</t>
  </si>
  <si>
    <t>Nombre d'écrans total</t>
  </si>
  <si>
    <t>Nombre d'écrans en région*</t>
  </si>
  <si>
    <t>Noms des plateformes numériques ou de VSD</t>
  </si>
  <si>
    <t>Noms des télédiffuseurs avec licences confirmées</t>
  </si>
  <si>
    <t xml:space="preserve">Revenus bruts de recettes guichet (box-office) </t>
  </si>
  <si>
    <t>Autres revenus de distribution (hors box-office)</t>
  </si>
  <si>
    <r>
      <t xml:space="preserve">Promotion  numérique
</t>
    </r>
    <r>
      <rPr>
        <sz val="9"/>
        <color theme="1"/>
        <rFont val="Calibri"/>
        <family val="2"/>
        <scheme val="minor"/>
      </rPr>
      <t>(Part des investissements totaux en promotion)</t>
    </r>
  </si>
  <si>
    <t>Total</t>
  </si>
  <si>
    <t>Québec</t>
  </si>
  <si>
    <t>Long métrage fiction</t>
  </si>
  <si>
    <t>Long métrage animation</t>
  </si>
  <si>
    <t>Long métrage documentaire</t>
  </si>
  <si>
    <t>Moyen métrage fiction</t>
  </si>
  <si>
    <t>Moyen métrage animation</t>
  </si>
  <si>
    <t>Moyen métrage documentaire</t>
  </si>
  <si>
    <t>Court métrage fiction</t>
  </si>
  <si>
    <t>Court métrage animation</t>
  </si>
  <si>
    <t>Court métrage documentaire</t>
  </si>
  <si>
    <t>Autres formats</t>
  </si>
  <si>
    <t xml:space="preserve">Nombre total de films québécois distribués </t>
  </si>
  <si>
    <t>Nombre total de films québécois soutenus en production par le requérant (via le MG)</t>
  </si>
  <si>
    <t>Nombre de films québécois Autres formats</t>
  </si>
  <si>
    <t>Nombre de films québécois Long métrage fiction</t>
  </si>
  <si>
    <t>Nombre de films québécois Moyen métrage fiction</t>
  </si>
  <si>
    <t>Nombre de films québécois Court métrage fiction</t>
  </si>
  <si>
    <t>Nombre de films québécois Long métrage animation</t>
  </si>
  <si>
    <t>Nombre de films québécois Moyen métrage animation</t>
  </si>
  <si>
    <t>Nombre de films québécois Court métrage animation</t>
  </si>
  <si>
    <t>Nombre de films québécois Long métrage documentaire</t>
  </si>
  <si>
    <t>Nombre de films québécois Moyen métrage documentaire</t>
  </si>
  <si>
    <t>Nombre de films québécois Court métrage documentaire</t>
  </si>
  <si>
    <t>Investissements en promotion Long métrage fiction québécois</t>
  </si>
  <si>
    <t>Investissements en promotion Moyen métrage fiction québécois</t>
  </si>
  <si>
    <t>Investissements en promotion Court métrage fiction québécois</t>
  </si>
  <si>
    <t>Investissements en promotion Long métrage animation québécois</t>
  </si>
  <si>
    <t>Investissements en promotion Moyen métrage animation québécois</t>
  </si>
  <si>
    <t>Investissements en promotion Court métrage animation québécois</t>
  </si>
  <si>
    <t>Investissements en promotion Long métrage documentaire québécois</t>
  </si>
  <si>
    <t>Investissements en promotion Moyen métrage documentaire québécois</t>
  </si>
  <si>
    <t>Investissements en promotion Court métrage documentaire québécois</t>
  </si>
  <si>
    <t>Investissements en promotion Autres formats québécois</t>
  </si>
  <si>
    <t>Films de cinématographies étrangères peu diffusées - veuillez fournir les détails des films sortis pendant la période de l'aide accordée (maximum 24 mois)</t>
  </si>
  <si>
    <r>
      <t xml:space="preserve">Promotion  numérique
</t>
    </r>
    <r>
      <rPr>
        <sz val="9"/>
        <color theme="1"/>
        <rFont val="Calibri"/>
        <family val="2"/>
        <scheme val="minor"/>
      </rPr>
      <t>(Part des investissements en promotion)</t>
    </r>
  </si>
  <si>
    <t>1er avril 2022 au 31 mars 2024</t>
  </si>
  <si>
    <t>1er avril 2023 au 31 mars 2025</t>
  </si>
  <si>
    <t>1er avril 2024 au 31 mars 2026</t>
  </si>
  <si>
    <t>1er avril 2025 au 31 mars 2027</t>
  </si>
  <si>
    <t>1er avril 2026 au 31 mars 2028</t>
  </si>
  <si>
    <t>1er avril 2027 au 31 mars 2029</t>
  </si>
  <si>
    <t>1er avril 2028 au 31 mars 2030</t>
  </si>
  <si>
    <t>1er avril 2029 au 31 mars 2031</t>
  </si>
  <si>
    <t>1er avril 2030 au 31 mars 2032</t>
  </si>
  <si>
    <t xml:space="preserve">Nombre total de films de CEPD distribués </t>
  </si>
  <si>
    <t>Nombre de films de CEPD Autres formats</t>
  </si>
  <si>
    <t>Nombre de films de CEPD Long métrage fiction</t>
  </si>
  <si>
    <t>Nombre de films de CEPD Moyen métrage fiction</t>
  </si>
  <si>
    <t>Nombre de films de CEPD Court métrage fiction</t>
  </si>
  <si>
    <t>Nombre de films de CEPD Long métrage animation</t>
  </si>
  <si>
    <t>Nombre de films de CEPD Moyen métrage animation</t>
  </si>
  <si>
    <t>Nombre de films de CEPD Court métrage animation</t>
  </si>
  <si>
    <t>Nombre de films de CEPD Long métrage documentaire</t>
  </si>
  <si>
    <t>Nombre de films de CEPD Moyen métrage documentaire</t>
  </si>
  <si>
    <t>Nombre de films de CEPD Court métrage documentaire</t>
  </si>
  <si>
    <t>Investissements en promotion Long métrage fiction CEPD</t>
  </si>
  <si>
    <t>Investissements en promotion Moyen métrage fiction CEPD</t>
  </si>
  <si>
    <t>Investissements en promotion Court métrage fiction CEPD</t>
  </si>
  <si>
    <t>Investissements en promotion Long métrage animation CEPD</t>
  </si>
  <si>
    <t>Investissements en promotion Moyen métrage animation CEPD</t>
  </si>
  <si>
    <t>Investissements en promotion Court métrage animation CEPD</t>
  </si>
  <si>
    <t>Investissements en promotion Long métrage documentaire CEPD</t>
  </si>
  <si>
    <t>Investissements en promotion Moyen métrage documentaire CEPD</t>
  </si>
  <si>
    <t>Investissements en promotion Court métrage documentaire CEPD</t>
  </si>
  <si>
    <t>Investissements en promotion Autres formats CEPD</t>
  </si>
  <si>
    <t>D- REVENUS</t>
  </si>
  <si>
    <t xml:space="preserve">Détails des revenus d'exploitation par marché  </t>
  </si>
  <si>
    <t>Films québécois</t>
  </si>
  <si>
    <t>Films de cinématographies étrangères peu diffusées</t>
  </si>
  <si>
    <t>Revenus bruts</t>
  </si>
  <si>
    <t>Revenus bruts (part distributeur)</t>
  </si>
  <si>
    <t>Revenus bruts (part distributeur )</t>
  </si>
  <si>
    <t>Recettes en salle (box-office) au Québec</t>
  </si>
  <si>
    <t>Recettes de salles de cinéma virtuelles</t>
  </si>
  <si>
    <t>Recettes institutionnelles et projections en salles non commerciales</t>
  </si>
  <si>
    <t>Recettes VSD par abonnement</t>
  </si>
  <si>
    <t>Recettes VSD transactionnelle</t>
  </si>
  <si>
    <t>Recettes Vente de copies numérique (EST)</t>
  </si>
  <si>
    <t xml:space="preserve">Recettes VSD gratuite </t>
  </si>
  <si>
    <t>Ventes DVD et Blu-Ray</t>
  </si>
  <si>
    <t xml:space="preserve">Ventes télévision Conventionnelle  </t>
  </si>
  <si>
    <t>Ventes télévision Spécialisée</t>
  </si>
  <si>
    <t>Ventes télévision Payante</t>
  </si>
  <si>
    <t>Ancillaire</t>
  </si>
  <si>
    <t>Festival</t>
  </si>
  <si>
    <t>Autres (précisez)</t>
  </si>
  <si>
    <t>Revenus de distribution totaux</t>
  </si>
  <si>
    <t>Grille d'équivalences</t>
  </si>
  <si>
    <t>Les équivalences sont présentées à titre indicatif seulement et pourraient ne pas se limiter aux catégories décrites dans la grille.</t>
  </si>
  <si>
    <t>Catégories Téléfilm</t>
  </si>
  <si>
    <t>Catégories SODEC</t>
  </si>
  <si>
    <t>1.0</t>
  </si>
  <si>
    <t>Création de la campagne - main d'oeuvre</t>
  </si>
  <si>
    <r>
      <t xml:space="preserve">Honoraires </t>
    </r>
    <r>
      <rPr>
        <b/>
        <sz val="10"/>
        <color rgb="FF000000"/>
        <rFont val="Calibri Light"/>
        <family val="2"/>
        <scheme val="major"/>
      </rPr>
      <t xml:space="preserve">liés à l’élaboration </t>
    </r>
    <r>
      <rPr>
        <b/>
        <sz val="10"/>
        <color theme="1"/>
        <rFont val="Calibri Light"/>
        <family val="2"/>
        <scheme val="major"/>
      </rPr>
      <t xml:space="preserve">et réalisation </t>
    </r>
    <r>
      <rPr>
        <b/>
        <sz val="10"/>
        <color rgb="FF000000"/>
        <rFont val="Calibri Light"/>
        <family val="2"/>
        <scheme val="major"/>
      </rPr>
      <t xml:space="preserve">de stratégies promotionnelles </t>
    </r>
  </si>
  <si>
    <t>2.0</t>
  </si>
  <si>
    <t>Mise en marché en ligne</t>
  </si>
  <si>
    <t>3.0</t>
  </si>
  <si>
    <t>Projection test</t>
  </si>
  <si>
    <t>4.0</t>
  </si>
  <si>
    <t>Laboratoires et imprimeurs</t>
  </si>
  <si>
    <t>5.0</t>
  </si>
  <si>
    <t>Transport et livraison</t>
  </si>
  <si>
    <t>6.0</t>
  </si>
  <si>
    <t>Publicité - Achat d'espace publicitaire</t>
  </si>
  <si>
    <t>7.0</t>
  </si>
  <si>
    <t>Relations de presse</t>
  </si>
  <si>
    <t>8.0</t>
  </si>
  <si>
    <t>Activités promotionnelles</t>
  </si>
  <si>
    <t>9.0</t>
  </si>
  <si>
    <t>Première / Événement d'ouverture</t>
  </si>
  <si>
    <t>10.0</t>
  </si>
  <si>
    <t>Présentation dans un festival canadien</t>
  </si>
  <si>
    <t>11.0</t>
  </si>
  <si>
    <t>Plateforme promotionnelle auxiliaire</t>
  </si>
  <si>
    <t>12.0</t>
  </si>
  <si>
    <t>Censure / Classification</t>
  </si>
  <si>
    <t>dernière mise à jour du Gabarit : 11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</si>
</sst>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#,##0\ &quot;$&quot;"/>
    <numFmt numFmtId="165" formatCode="0.0%"/>
    <numFmt numFmtId="166" formatCode="_-&quot;$&quot;* #,##0.00_-;\-&quot;$&quot;* #,##0.00_-;_-&quot;$&quot;* &quot;-&quot;??_-;_-@_-"/>
    <numFmt numFmtId="167" formatCode="#,##0.00\ &quot;$&quot;"/>
    <numFmt numFmtId="168" formatCode="_ * #,##0_)\ &quot;$&quot;_ ;_ * \(#,##0\)\ &quot;$&quot;_ ;_ * &quot;-&quot;??_)\ &quot;$&quot;_ ;_ @_ "/>
  </numFmts>
  <fonts count="4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 Light"/>
      <family val="2"/>
      <scheme val="major"/>
    </font>
    <font>
      <b/>
      <u/>
      <sz val="14"/>
      <name val="Calibri Light"/>
      <family val="2"/>
      <scheme val="major"/>
    </font>
    <font>
      <sz val="1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fgColor theme="0" tint="-0.14996795556505021"/>
        <bgColor theme="1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3" fillId="0" borderId="0"/>
    <xf numFmtId="166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309">
    <xf numFmtId="0" fontId="0" fillId="0" borderId="0" xfId="0"/>
    <xf numFmtId="0" fontId="24" fillId="7" borderId="18" xfId="0" applyFont="1" applyFill="1" applyBorder="1" applyAlignment="1">
      <alignment vertical="center" wrapText="1"/>
    </xf>
    <xf numFmtId="0" fontId="25" fillId="7" borderId="4" xfId="0" applyFont="1" applyFill="1" applyBorder="1" applyAlignment="1">
      <alignment vertical="center" wrapText="1"/>
    </xf>
    <xf numFmtId="0" fontId="24" fillId="7" borderId="0" xfId="0" applyFont="1" applyFill="1" applyAlignment="1">
      <alignment vertical="center" wrapText="1"/>
    </xf>
    <xf numFmtId="0" fontId="27" fillId="7" borderId="4" xfId="0" applyFont="1" applyFill="1" applyBorder="1" applyAlignment="1">
      <alignment horizontal="justify" vertical="center" wrapText="1"/>
    </xf>
    <xf numFmtId="0" fontId="27" fillId="7" borderId="4" xfId="0" applyFont="1" applyFill="1" applyBorder="1" applyAlignment="1">
      <alignment horizontal="left" vertical="center" wrapText="1"/>
    </xf>
    <xf numFmtId="0" fontId="25" fillId="7" borderId="8" xfId="0" applyFont="1" applyFill="1" applyBorder="1" applyAlignment="1">
      <alignment vertical="center" wrapText="1"/>
    </xf>
    <xf numFmtId="0" fontId="26" fillId="7" borderId="0" xfId="0" applyFont="1" applyFill="1" applyAlignment="1">
      <alignment horizontal="justify" vertical="center" wrapText="1"/>
    </xf>
    <xf numFmtId="0" fontId="19" fillId="7" borderId="0" xfId="1" applyFont="1" applyFill="1" applyAlignment="1">
      <alignment vertical="center"/>
    </xf>
    <xf numFmtId="0" fontId="19" fillId="7" borderId="0" xfId="1" applyFont="1" applyFill="1" applyAlignment="1">
      <alignment horizontal="center" vertical="center"/>
    </xf>
    <xf numFmtId="0" fontId="19" fillId="7" borderId="17" xfId="1" applyFont="1" applyFill="1" applyBorder="1" applyAlignment="1">
      <alignment vertical="center"/>
    </xf>
    <xf numFmtId="0" fontId="23" fillId="7" borderId="4" xfId="0" applyFont="1" applyFill="1" applyBorder="1" applyAlignment="1">
      <alignment vertical="center"/>
    </xf>
    <xf numFmtId="0" fontId="19" fillId="7" borderId="18" xfId="1" applyFont="1" applyFill="1" applyBorder="1" applyAlignment="1">
      <alignment vertical="center"/>
    </xf>
    <xf numFmtId="0" fontId="19" fillId="8" borderId="0" xfId="1" applyFont="1" applyFill="1" applyAlignment="1">
      <alignment vertical="center"/>
    </xf>
    <xf numFmtId="49" fontId="22" fillId="7" borderId="4" xfId="0" applyNumberFormat="1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vertical="center"/>
    </xf>
    <xf numFmtId="0" fontId="19" fillId="7" borderId="4" xfId="1" applyFont="1" applyFill="1" applyBorder="1" applyAlignment="1">
      <alignment vertical="center"/>
    </xf>
    <xf numFmtId="0" fontId="19" fillId="7" borderId="19" xfId="1" applyFont="1" applyFill="1" applyBorder="1" applyAlignment="1">
      <alignment vertical="center"/>
    </xf>
    <xf numFmtId="0" fontId="19" fillId="7" borderId="9" xfId="1" applyFont="1" applyFill="1" applyBorder="1" applyAlignment="1">
      <alignment horizontal="center" vertical="center"/>
    </xf>
    <xf numFmtId="0" fontId="19" fillId="7" borderId="9" xfId="1" applyFont="1" applyFill="1" applyBorder="1" applyAlignment="1">
      <alignment vertical="center"/>
    </xf>
    <xf numFmtId="0" fontId="19" fillId="7" borderId="20" xfId="1" applyFont="1" applyFill="1" applyBorder="1" applyAlignment="1">
      <alignment vertical="center"/>
    </xf>
    <xf numFmtId="0" fontId="21" fillId="7" borderId="17" xfId="1" applyFont="1" applyFill="1" applyBorder="1" applyAlignment="1">
      <alignment vertical="center"/>
    </xf>
    <xf numFmtId="0" fontId="21" fillId="7" borderId="18" xfId="1" applyFont="1" applyFill="1" applyBorder="1" applyAlignment="1">
      <alignment vertical="center"/>
    </xf>
    <xf numFmtId="0" fontId="23" fillId="7" borderId="8" xfId="0" applyFont="1" applyFill="1" applyBorder="1" applyAlignment="1">
      <alignment vertical="center"/>
    </xf>
    <xf numFmtId="0" fontId="23" fillId="7" borderId="25" xfId="0" applyFont="1" applyFill="1" applyBorder="1" applyAlignment="1">
      <alignment vertical="center"/>
    </xf>
    <xf numFmtId="168" fontId="30" fillId="0" borderId="0" xfId="3" applyNumberFormat="1" applyFont="1" applyAlignment="1" applyProtection="1">
      <alignment vertical="center"/>
    </xf>
    <xf numFmtId="168" fontId="30" fillId="0" borderId="0" xfId="3" applyNumberFormat="1" applyFont="1" applyProtection="1"/>
    <xf numFmtId="168" fontId="0" fillId="0" borderId="0" xfId="3" applyNumberFormat="1" applyFont="1" applyProtection="1"/>
    <xf numFmtId="9" fontId="0" fillId="9" borderId="26" xfId="4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/>
    </xf>
    <xf numFmtId="0" fontId="12" fillId="6" borderId="0" xfId="0" applyFont="1" applyFill="1"/>
    <xf numFmtId="0" fontId="11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2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2" fillId="0" borderId="0" xfId="0" applyFont="1"/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justify" vertical="center" wrapText="1"/>
    </xf>
    <xf numFmtId="0" fontId="1" fillId="2" borderId="0" xfId="0" applyFont="1" applyFill="1"/>
    <xf numFmtId="164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16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4" fillId="0" borderId="0" xfId="0" applyFont="1"/>
    <xf numFmtId="0" fontId="3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top" wrapText="1"/>
    </xf>
    <xf numFmtId="0" fontId="3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right" wrapText="1"/>
    </xf>
    <xf numFmtId="6" fontId="0" fillId="0" borderId="0" xfId="0" applyNumberFormat="1"/>
    <xf numFmtId="9" fontId="0" fillId="0" borderId="0" xfId="0" applyNumberFormat="1"/>
    <xf numFmtId="168" fontId="0" fillId="0" borderId="0" xfId="0" applyNumberFormat="1"/>
    <xf numFmtId="0" fontId="0" fillId="0" borderId="0" xfId="0" quotePrefix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6" fontId="30" fillId="9" borderId="0" xfId="0" applyNumberFormat="1" applyFont="1" applyFill="1" applyAlignment="1">
      <alignment horizontal="center" vertical="center"/>
    </xf>
    <xf numFmtId="6" fontId="30" fillId="9" borderId="18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0" fillId="9" borderId="21" xfId="0" applyFill="1" applyBorder="1"/>
    <xf numFmtId="164" fontId="30" fillId="9" borderId="23" xfId="0" applyNumberFormat="1" applyFont="1" applyFill="1" applyBorder="1" applyAlignment="1">
      <alignment horizontal="center" vertical="center"/>
    </xf>
    <xf numFmtId="0" fontId="0" fillId="9" borderId="22" xfId="0" applyFill="1" applyBorder="1"/>
    <xf numFmtId="0" fontId="2" fillId="9" borderId="14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33" fillId="9" borderId="23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horizontal="left" wrapText="1"/>
    </xf>
    <xf numFmtId="0" fontId="0" fillId="9" borderId="0" xfId="0" applyFill="1" applyAlignment="1">
      <alignment horizontal="left" vertical="center" wrapText="1"/>
    </xf>
    <xf numFmtId="0" fontId="33" fillId="9" borderId="22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 wrapText="1"/>
    </xf>
    <xf numFmtId="0" fontId="30" fillId="9" borderId="22" xfId="0" applyFont="1" applyFill="1" applyBorder="1" applyAlignment="1">
      <alignment horizontal="center" vertical="center"/>
    </xf>
    <xf numFmtId="164" fontId="30" fillId="9" borderId="25" xfId="0" applyNumberFormat="1" applyFont="1" applyFill="1" applyBorder="1" applyAlignment="1">
      <alignment horizontal="center" vertical="center"/>
    </xf>
    <xf numFmtId="164" fontId="30" fillId="9" borderId="26" xfId="0" applyNumberFormat="1" applyFont="1" applyFill="1" applyBorder="1" applyAlignment="1">
      <alignment horizontal="center" vertical="center"/>
    </xf>
    <xf numFmtId="164" fontId="30" fillId="9" borderId="25" xfId="0" applyNumberFormat="1" applyFont="1" applyFill="1" applyBorder="1" applyAlignment="1">
      <alignment horizontal="center" vertical="center" wrapText="1"/>
    </xf>
    <xf numFmtId="164" fontId="30" fillId="9" borderId="24" xfId="0" applyNumberFormat="1" applyFont="1" applyFill="1" applyBorder="1" applyAlignment="1">
      <alignment horizontal="center" vertical="center" wrapText="1"/>
    </xf>
    <xf numFmtId="164" fontId="0" fillId="9" borderId="24" xfId="0" applyNumberFormat="1" applyFill="1" applyBorder="1" applyAlignment="1">
      <alignment horizontal="center" vertical="center"/>
    </xf>
    <xf numFmtId="164" fontId="37" fillId="9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3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0" fillId="2" borderId="16" xfId="0" applyFill="1" applyBorder="1"/>
    <xf numFmtId="0" fontId="0" fillId="2" borderId="6" xfId="0" applyFill="1" applyBorder="1"/>
    <xf numFmtId="0" fontId="6" fillId="0" borderId="0" xfId="0" applyFont="1"/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/>
    <xf numFmtId="0" fontId="0" fillId="2" borderId="18" xfId="0" applyFill="1" applyBorder="1"/>
    <xf numFmtId="164" fontId="2" fillId="2" borderId="17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2" fillId="2" borderId="9" xfId="0" applyFont="1" applyFill="1" applyBorder="1"/>
    <xf numFmtId="0" fontId="0" fillId="2" borderId="9" xfId="0" applyFill="1" applyBorder="1"/>
    <xf numFmtId="16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0" fillId="2" borderId="20" xfId="0" applyFill="1" applyBorder="1"/>
    <xf numFmtId="0" fontId="18" fillId="0" borderId="0" xfId="0" applyFont="1" applyAlignment="1">
      <alignment vertical="center"/>
    </xf>
    <xf numFmtId="0" fontId="2" fillId="11" borderId="0" xfId="0" applyFont="1" applyFill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4" fontId="0" fillId="11" borderId="10" xfId="0" applyNumberFormat="1" applyFill="1" applyBorder="1" applyAlignment="1">
      <alignment vertical="center" wrapText="1"/>
    </xf>
    <xf numFmtId="164" fontId="0" fillId="0" borderId="23" xfId="0" applyNumberFormat="1" applyBorder="1" applyAlignment="1">
      <alignment vertical="center"/>
    </xf>
    <xf numFmtId="164" fontId="0" fillId="11" borderId="10" xfId="0" applyNumberFormat="1" applyFill="1" applyBorder="1" applyAlignment="1">
      <alignment horizontal="center" vertical="center" wrapText="1"/>
    </xf>
    <xf numFmtId="0" fontId="10" fillId="0" borderId="0" xfId="0" applyFont="1"/>
    <xf numFmtId="164" fontId="2" fillId="2" borderId="7" xfId="0" applyNumberFormat="1" applyFont="1" applyFill="1" applyBorder="1" applyAlignment="1">
      <alignment horizontal="center"/>
    </xf>
    <xf numFmtId="164" fontId="2" fillId="11" borderId="34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31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0" fontId="38" fillId="2" borderId="16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left" vertical="center"/>
    </xf>
    <xf numFmtId="0" fontId="39" fillId="2" borderId="16" xfId="0" applyFont="1" applyFill="1" applyBorder="1" applyAlignment="1">
      <alignment horizontal="left" vertical="center"/>
    </xf>
    <xf numFmtId="164" fontId="38" fillId="2" borderId="16" xfId="0" applyNumberFormat="1" applyFont="1" applyFill="1" applyBorder="1" applyAlignment="1">
      <alignment wrapText="1"/>
    </xf>
    <xf numFmtId="0" fontId="0" fillId="2" borderId="19" xfId="0" applyFill="1" applyBorder="1"/>
    <xf numFmtId="0" fontId="0" fillId="0" borderId="4" xfId="0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10" borderId="11" xfId="0" applyFill="1" applyBorder="1" applyAlignment="1">
      <alignment horizontal="right"/>
    </xf>
    <xf numFmtId="0" fontId="0" fillId="10" borderId="8" xfId="0" applyFill="1" applyBorder="1" applyAlignment="1">
      <alignment horizontal="right"/>
    </xf>
    <xf numFmtId="0" fontId="0" fillId="10" borderId="10" xfId="0" applyFill="1" applyBorder="1" applyAlignment="1">
      <alignment horizontal="right"/>
    </xf>
    <xf numFmtId="0" fontId="3" fillId="4" borderId="0" xfId="0" applyFont="1" applyFill="1"/>
    <xf numFmtId="164" fontId="0" fillId="4" borderId="0" xfId="0" applyNumberFormat="1" applyFill="1"/>
    <xf numFmtId="164" fontId="2" fillId="2" borderId="5" xfId="0" applyNumberFormat="1" applyFont="1" applyFill="1" applyBorder="1"/>
    <xf numFmtId="0" fontId="0" fillId="0" borderId="9" xfId="0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167" fontId="0" fillId="0" borderId="11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4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0" fillId="2" borderId="32" xfId="0" applyNumberFormat="1" applyFill="1" applyBorder="1" applyAlignment="1">
      <alignment horizontal="center" vertical="center"/>
    </xf>
    <xf numFmtId="165" fontId="0" fillId="2" borderId="33" xfId="0" applyNumberForma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9" borderId="0" xfId="0" applyFill="1" applyAlignment="1">
      <alignment horizontal="right"/>
    </xf>
    <xf numFmtId="0" fontId="0" fillId="9" borderId="22" xfId="0" applyFill="1" applyBorder="1" applyAlignment="1">
      <alignment horizontal="right"/>
    </xf>
    <xf numFmtId="164" fontId="0" fillId="9" borderId="1" xfId="0" applyNumberForma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0" fillId="9" borderId="19" xfId="0" applyFill="1" applyBorder="1" applyAlignment="1">
      <alignment horizontal="left" vertical="center" wrapText="1"/>
    </xf>
    <xf numFmtId="0" fontId="0" fillId="9" borderId="31" xfId="0" applyFill="1" applyBorder="1" applyAlignment="1">
      <alignment horizontal="left" vertical="center" wrapText="1"/>
    </xf>
    <xf numFmtId="6" fontId="30" fillId="9" borderId="1" xfId="0" applyNumberFormat="1" applyFont="1" applyFill="1" applyBorder="1" applyAlignment="1">
      <alignment horizontal="center" vertical="center"/>
    </xf>
    <xf numFmtId="6" fontId="30" fillId="9" borderId="28" xfId="0" applyNumberFormat="1" applyFont="1" applyFill="1" applyBorder="1" applyAlignment="1">
      <alignment horizontal="center" vertical="center"/>
    </xf>
    <xf numFmtId="6" fontId="30" fillId="9" borderId="29" xfId="0" applyNumberFormat="1" applyFont="1" applyFill="1" applyBorder="1" applyAlignment="1">
      <alignment horizontal="center" vertical="center"/>
    </xf>
    <xf numFmtId="6" fontId="30" fillId="9" borderId="30" xfId="0" applyNumberFormat="1" applyFont="1" applyFill="1" applyBorder="1" applyAlignment="1">
      <alignment horizontal="center" vertical="center"/>
    </xf>
    <xf numFmtId="0" fontId="18" fillId="0" borderId="24" xfId="0" applyFont="1" applyBorder="1"/>
    <xf numFmtId="0" fontId="0" fillId="9" borderId="27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41" fillId="0" borderId="23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2" fillId="5" borderId="0" xfId="0" applyFont="1" applyFill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left" vertical="center" wrapText="1"/>
    </xf>
    <xf numFmtId="0" fontId="2" fillId="9" borderId="16" xfId="0" applyFont="1" applyFill="1" applyBorder="1" applyAlignment="1">
      <alignment horizontal="left" vertical="center" wrapText="1"/>
    </xf>
    <xf numFmtId="0" fontId="36" fillId="9" borderId="27" xfId="0" applyFont="1" applyFill="1" applyBorder="1" applyAlignment="1">
      <alignment horizontal="left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6" fillId="9" borderId="0" xfId="0" applyFont="1" applyFill="1" applyAlignment="1">
      <alignment horizontal="left" vertical="center" wrapText="1"/>
    </xf>
    <xf numFmtId="9" fontId="30" fillId="9" borderId="16" xfId="0" applyNumberFormat="1" applyFont="1" applyFill="1" applyBorder="1" applyAlignment="1">
      <alignment horizontal="center" vertical="center"/>
    </xf>
    <xf numFmtId="9" fontId="30" fillId="9" borderId="6" xfId="0" applyNumberFormat="1" applyFont="1" applyFill="1" applyBorder="1" applyAlignment="1">
      <alignment horizontal="center" vertical="center"/>
    </xf>
    <xf numFmtId="0" fontId="40" fillId="9" borderId="17" xfId="0" applyFont="1" applyFill="1" applyBorder="1" applyAlignment="1">
      <alignment horizontal="left" vertical="center" wrapText="1"/>
    </xf>
    <xf numFmtId="0" fontId="40" fillId="9" borderId="0" xfId="0" applyFont="1" applyFill="1" applyAlignment="1">
      <alignment horizontal="left" vertical="center" wrapText="1"/>
    </xf>
    <xf numFmtId="0" fontId="42" fillId="9" borderId="27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0" fillId="7" borderId="15" xfId="1" applyFont="1" applyFill="1" applyBorder="1" applyAlignment="1">
      <alignment horizontal="center" vertical="center"/>
    </xf>
    <xf numFmtId="0" fontId="20" fillId="7" borderId="16" xfId="1" applyFont="1" applyFill="1" applyBorder="1" applyAlignment="1">
      <alignment horizontal="center" vertical="center"/>
    </xf>
    <xf numFmtId="0" fontId="20" fillId="7" borderId="6" xfId="1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left" vertical="center"/>
    </xf>
    <xf numFmtId="0" fontId="23" fillId="7" borderId="8" xfId="0" applyFont="1" applyFill="1" applyBorder="1" applyAlignment="1">
      <alignment horizontal="left" vertical="center"/>
    </xf>
    <xf numFmtId="49" fontId="22" fillId="7" borderId="11" xfId="0" applyNumberFormat="1" applyFont="1" applyFill="1" applyBorder="1" applyAlignment="1">
      <alignment horizontal="center" vertical="center"/>
    </xf>
    <xf numFmtId="49" fontId="22" fillId="7" borderId="8" xfId="0" applyNumberFormat="1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3" fillId="7" borderId="8" xfId="0" applyFont="1" applyFill="1" applyBorder="1" applyAlignment="1">
      <alignment horizontal="left" vertical="center" wrapText="1"/>
    </xf>
    <xf numFmtId="49" fontId="22" fillId="7" borderId="11" xfId="0" applyNumberFormat="1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49" fontId="22" fillId="7" borderId="8" xfId="0" applyNumberFormat="1" applyFont="1" applyFill="1" applyBorder="1" applyAlignment="1">
      <alignment horizontal="center" vertical="center" wrapText="1"/>
    </xf>
    <xf numFmtId="0" fontId="21" fillId="7" borderId="24" xfId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left" vertical="center"/>
    </xf>
    <xf numFmtId="49" fontId="22" fillId="7" borderId="10" xfId="0" applyNumberFormat="1" applyFont="1" applyFill="1" applyBorder="1" applyAlignment="1">
      <alignment horizontal="center" vertical="center"/>
    </xf>
  </cellXfs>
  <cellStyles count="5">
    <cellStyle name="Monétaire" xfId="3" builtinId="4"/>
    <cellStyle name="Monétaire 2" xfId="2" xr:uid="{FE49222B-7CFC-45C6-AC24-0DE4DDDE8726}"/>
    <cellStyle name="Normal" xfId="0" builtinId="0"/>
    <cellStyle name="Normal 2" xfId="1" xr:uid="{1552CD99-F34F-4D83-B3FE-9771D1B2A17A}"/>
    <cellStyle name="Pourcentage" xfId="4" builtinId="5"/>
  </cellStyles>
  <dxfs count="1"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906992</xdr:colOff>
      <xdr:row>1</xdr:row>
      <xdr:rowOff>56918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EA39335-D405-4D20-99DD-C76DB9E24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702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228600</xdr:rowOff>
    </xdr:from>
    <xdr:to>
      <xdr:col>0</xdr:col>
      <xdr:colOff>1477857</xdr:colOff>
      <xdr:row>2</xdr:row>
      <xdr:rowOff>256308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5A7AF6-D418-4069-BB6D-04E162F12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28600"/>
          <a:ext cx="1344507" cy="6944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tualisationdesprogrammes/Documents%20partages/Promo%20diff%20cin&#233;ma/Nouveau%20programme/Mise%20en%20ligne/Gabarit_Salles_Cin&#233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ppel_Salles"/>
      <sheetName val="Report_Analyse"/>
      <sheetName val="Paramètr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C1DA8-CF4C-4EAD-B710-F8C3ED7DD8D1}">
  <sheetPr codeName="Feuil1">
    <tabColor theme="8"/>
  </sheetPr>
  <dimension ref="A1:AA172"/>
  <sheetViews>
    <sheetView showGridLines="0" tabSelected="1" zoomScaleNormal="100" workbookViewId="0">
      <selection activeCell="A58" sqref="A58:XFD66"/>
    </sheetView>
  </sheetViews>
  <sheetFormatPr baseColWidth="10" defaultColWidth="11.42578125" defaultRowHeight="15" x14ac:dyDescent="0.25"/>
  <cols>
    <col min="1" max="1" width="6.28515625" customWidth="1"/>
    <col min="2" max="2" width="47" customWidth="1"/>
    <col min="3" max="3" width="63.42578125" customWidth="1"/>
    <col min="4" max="4" width="30.5703125" customWidth="1"/>
    <col min="5" max="5" width="26.85546875" customWidth="1"/>
    <col min="6" max="6" width="23.5703125" customWidth="1"/>
    <col min="7" max="7" width="21.28515625" customWidth="1"/>
    <col min="8" max="8" width="23.7109375" customWidth="1"/>
    <col min="9" max="9" width="17.85546875" customWidth="1"/>
    <col min="10" max="10" width="13.85546875" customWidth="1"/>
    <col min="11" max="11" width="23" customWidth="1"/>
    <col min="12" max="12" width="15.42578125" customWidth="1"/>
    <col min="13" max="13" width="13.5703125" customWidth="1"/>
    <col min="14" max="14" width="24.85546875" customWidth="1"/>
    <col min="15" max="15" width="23.85546875" customWidth="1"/>
    <col min="16" max="16" width="25.7109375" customWidth="1"/>
    <col min="17" max="17" width="24.140625" customWidth="1"/>
    <col min="18" max="18" width="27" customWidth="1"/>
    <col min="20" max="20" width="14.5703125" customWidth="1"/>
    <col min="25" max="25" width="19.140625" hidden="1" customWidth="1"/>
    <col min="26" max="26" width="30.42578125" hidden="1" customWidth="1"/>
    <col min="27" max="27" width="15.42578125" customWidth="1"/>
    <col min="28" max="28" width="14.5703125" customWidth="1"/>
  </cols>
  <sheetData>
    <row r="1" spans="1:26" ht="51" customHeight="1" x14ac:dyDescent="0.3">
      <c r="E1" s="29" t="s">
        <v>0</v>
      </c>
      <c r="Z1" s="30" t="s">
        <v>1</v>
      </c>
    </row>
    <row r="2" spans="1:26" ht="18.75" x14ac:dyDescent="0.3">
      <c r="B2" s="31"/>
      <c r="E2" s="29" t="s">
        <v>2</v>
      </c>
    </row>
    <row r="3" spans="1:26" ht="26.25" customHeight="1" x14ac:dyDescent="0.3">
      <c r="A3" s="32" t="s">
        <v>3</v>
      </c>
      <c r="B3" s="33"/>
      <c r="E3" s="34" t="s">
        <v>4</v>
      </c>
    </row>
    <row r="4" spans="1:26" x14ac:dyDescent="0.25">
      <c r="B4" s="35" t="s">
        <v>5</v>
      </c>
      <c r="C4" s="191"/>
      <c r="D4" s="247" t="s">
        <v>217</v>
      </c>
      <c r="E4" s="248"/>
      <c r="I4" s="37"/>
      <c r="J4" s="37"/>
    </row>
    <row r="5" spans="1:26" x14ac:dyDescent="0.25">
      <c r="B5" s="35" t="s">
        <v>6</v>
      </c>
      <c r="C5" s="192" t="s">
        <v>7</v>
      </c>
    </row>
    <row r="6" spans="1:26" ht="18.75" x14ac:dyDescent="0.3">
      <c r="A6" s="33" t="s">
        <v>8</v>
      </c>
      <c r="B6" s="33"/>
      <c r="G6" s="222"/>
      <c r="H6" s="222"/>
      <c r="I6" s="222"/>
      <c r="J6" s="222"/>
    </row>
    <row r="7" spans="1:26" ht="22.15" customHeight="1" x14ac:dyDescent="0.25">
      <c r="B7" s="251" t="s">
        <v>9</v>
      </c>
      <c r="C7" s="251"/>
      <c r="D7" s="251"/>
      <c r="G7" s="222"/>
      <c r="H7" s="222"/>
      <c r="I7" s="222"/>
      <c r="J7" s="222"/>
    </row>
    <row r="8" spans="1:26" ht="55.15" customHeight="1" thickBot="1" x14ac:dyDescent="0.3">
      <c r="B8" s="225" t="s">
        <v>10</v>
      </c>
      <c r="C8" s="225"/>
      <c r="D8" s="39" t="s">
        <v>11</v>
      </c>
      <c r="E8" s="39" t="s">
        <v>12</v>
      </c>
      <c r="J8" s="40"/>
      <c r="K8" s="40"/>
      <c r="L8" s="40"/>
      <c r="M8" s="40"/>
    </row>
    <row r="9" spans="1:26" ht="20.45" customHeight="1" thickBot="1" x14ac:dyDescent="0.3">
      <c r="B9" s="252" t="s">
        <v>13</v>
      </c>
      <c r="C9" s="252"/>
      <c r="D9" s="41">
        <f>SUM(D10:D19)</f>
        <v>0</v>
      </c>
      <c r="E9" s="41">
        <f>SUM(E10:E19)</f>
        <v>0</v>
      </c>
      <c r="F9" s="42"/>
      <c r="G9" s="40"/>
      <c r="H9" s="43"/>
      <c r="I9" s="42"/>
      <c r="J9" s="42"/>
      <c r="K9" s="40"/>
      <c r="L9" s="42"/>
      <c r="M9" s="40"/>
    </row>
    <row r="10" spans="1:26" ht="38.450000000000003" customHeight="1" x14ac:dyDescent="0.25">
      <c r="B10" s="44" t="s">
        <v>14</v>
      </c>
      <c r="C10" s="45" t="s">
        <v>15</v>
      </c>
      <c r="D10" s="190"/>
      <c r="E10" s="190"/>
      <c r="F10" s="46"/>
      <c r="I10" s="42"/>
      <c r="L10" s="47"/>
    </row>
    <row r="11" spans="1:26" ht="20.45" customHeight="1" x14ac:dyDescent="0.25">
      <c r="C11" s="45" t="s">
        <v>16</v>
      </c>
      <c r="D11" s="190"/>
      <c r="E11" s="190"/>
      <c r="I11" s="42"/>
    </row>
    <row r="12" spans="1:26" x14ac:dyDescent="0.25">
      <c r="C12" s="45" t="s">
        <v>17</v>
      </c>
      <c r="D12" s="190"/>
      <c r="E12" s="190"/>
    </row>
    <row r="13" spans="1:26" ht="25.5" x14ac:dyDescent="0.25">
      <c r="C13" s="45" t="s">
        <v>18</v>
      </c>
      <c r="D13" s="190"/>
      <c r="E13" s="190"/>
      <c r="Z13" s="30" t="s">
        <v>1</v>
      </c>
    </row>
    <row r="14" spans="1:26" x14ac:dyDescent="0.25">
      <c r="C14" s="45" t="s">
        <v>19</v>
      </c>
      <c r="D14" s="190"/>
      <c r="E14" s="190"/>
    </row>
    <row r="15" spans="1:26" ht="34.5" customHeight="1" x14ac:dyDescent="0.25">
      <c r="C15" s="45" t="s">
        <v>20</v>
      </c>
      <c r="D15" s="190"/>
      <c r="E15" s="190"/>
    </row>
    <row r="16" spans="1:26" x14ac:dyDescent="0.25">
      <c r="C16" s="45" t="s">
        <v>21</v>
      </c>
      <c r="D16" s="190"/>
      <c r="E16" s="190"/>
    </row>
    <row r="17" spans="2:12" x14ac:dyDescent="0.25">
      <c r="C17" s="48" t="s">
        <v>22</v>
      </c>
      <c r="D17" s="190"/>
      <c r="E17" s="190"/>
    </row>
    <row r="18" spans="2:12" ht="29.25" customHeight="1" x14ac:dyDescent="0.25">
      <c r="C18" s="48" t="s">
        <v>23</v>
      </c>
      <c r="D18" s="190"/>
      <c r="E18" s="190"/>
      <c r="F18" s="42"/>
      <c r="I18" s="47"/>
      <c r="J18" s="42"/>
      <c r="L18" s="47"/>
    </row>
    <row r="19" spans="2:12" ht="25.5" x14ac:dyDescent="0.25">
      <c r="C19" s="48" t="s">
        <v>24</v>
      </c>
      <c r="D19" s="190"/>
      <c r="E19" s="190"/>
      <c r="I19" s="46"/>
      <c r="L19" s="46"/>
    </row>
    <row r="20" spans="2:12" ht="15.75" thickBot="1" x14ac:dyDescent="0.3">
      <c r="C20" s="49"/>
    </row>
    <row r="21" spans="2:12" ht="15" customHeight="1" thickBot="1" x14ac:dyDescent="0.3">
      <c r="B21" s="253" t="s">
        <v>25</v>
      </c>
      <c r="C21" s="253"/>
      <c r="D21" s="41">
        <f>SUM(D22+D23)</f>
        <v>0</v>
      </c>
      <c r="E21" s="41">
        <f>SUM(E22+E23)</f>
        <v>0</v>
      </c>
      <c r="H21" s="43"/>
    </row>
    <row r="22" spans="2:12" ht="52.9" customHeight="1" x14ac:dyDescent="0.25">
      <c r="B22" s="44" t="s">
        <v>14</v>
      </c>
      <c r="C22" s="50" t="s">
        <v>26</v>
      </c>
      <c r="D22" s="190"/>
      <c r="E22" s="190"/>
      <c r="F22" s="42"/>
      <c r="J22" s="47"/>
    </row>
    <row r="23" spans="2:12" ht="31.5" customHeight="1" x14ac:dyDescent="0.25">
      <c r="C23" s="48" t="s">
        <v>27</v>
      </c>
      <c r="D23" s="190"/>
      <c r="E23" s="190"/>
      <c r="F23" s="47"/>
      <c r="J23" s="47"/>
    </row>
    <row r="24" spans="2:12" ht="15.75" thickBot="1" x14ac:dyDescent="0.3">
      <c r="C24" s="48"/>
      <c r="J24" s="47"/>
    </row>
    <row r="25" spans="2:12" x14ac:dyDescent="0.25">
      <c r="B25" s="51" t="s">
        <v>28</v>
      </c>
      <c r="C25" s="52"/>
      <c r="D25" s="41">
        <f>SUM(D28+D27+D26)</f>
        <v>0</v>
      </c>
      <c r="E25" s="41">
        <f>SUM(E28+E27+E26)</f>
        <v>0</v>
      </c>
      <c r="H25" s="43"/>
    </row>
    <row r="26" spans="2:12" ht="39" customHeight="1" x14ac:dyDescent="0.25">
      <c r="B26" s="44" t="s">
        <v>14</v>
      </c>
      <c r="C26" s="48" t="s">
        <v>29</v>
      </c>
      <c r="D26" s="190"/>
      <c r="E26" s="190"/>
    </row>
    <row r="27" spans="2:12" ht="25.5" x14ac:dyDescent="0.25">
      <c r="C27" s="48" t="s">
        <v>30</v>
      </c>
      <c r="D27" s="190"/>
      <c r="E27" s="190"/>
    </row>
    <row r="28" spans="2:12" x14ac:dyDescent="0.25">
      <c r="C28" s="48" t="s">
        <v>31</v>
      </c>
      <c r="D28" s="190"/>
      <c r="E28" s="190"/>
    </row>
    <row r="29" spans="2:12" x14ac:dyDescent="0.25">
      <c r="C29" s="48"/>
      <c r="D29" s="48"/>
      <c r="E29" s="48"/>
      <c r="F29" s="48"/>
    </row>
    <row r="30" spans="2:12" ht="31.9" customHeight="1" x14ac:dyDescent="0.25">
      <c r="B30" s="249" t="s">
        <v>32</v>
      </c>
      <c r="C30" s="250"/>
      <c r="D30" s="53">
        <f>D9+D21+D25</f>
        <v>0</v>
      </c>
      <c r="E30" s="53">
        <f>E9+E21+E25</f>
        <v>0</v>
      </c>
      <c r="H30" s="43"/>
    </row>
    <row r="31" spans="2:12" ht="42.6" customHeight="1" x14ac:dyDescent="0.25">
      <c r="C31" s="54"/>
      <c r="F31" s="55"/>
      <c r="G31" s="55"/>
      <c r="H31" s="56"/>
      <c r="I31" s="57"/>
    </row>
    <row r="32" spans="2:12" ht="18.75" x14ac:dyDescent="0.25">
      <c r="B32" s="58" t="s">
        <v>33</v>
      </c>
      <c r="C32" s="58"/>
      <c r="D32" s="59"/>
      <c r="E32" s="59"/>
      <c r="F32" s="60"/>
      <c r="G32" s="61"/>
      <c r="H32" s="62"/>
    </row>
    <row r="33" spans="2:10" ht="53.45" customHeight="1" x14ac:dyDescent="0.25">
      <c r="B33" s="38"/>
      <c r="C33" s="38"/>
      <c r="D33" s="39" t="s">
        <v>11</v>
      </c>
      <c r="E33" s="63"/>
    </row>
    <row r="34" spans="2:10" x14ac:dyDescent="0.25">
      <c r="B34" s="64" t="s">
        <v>34</v>
      </c>
      <c r="C34" s="65" t="s">
        <v>35</v>
      </c>
      <c r="D34" s="193"/>
      <c r="E34" s="63"/>
      <c r="G34" s="66"/>
    </row>
    <row r="35" spans="2:10" ht="43.15" customHeight="1" x14ac:dyDescent="0.25">
      <c r="B35" s="37"/>
      <c r="C35" s="47"/>
      <c r="D35" s="67"/>
      <c r="E35" s="67"/>
    </row>
    <row r="36" spans="2:10" ht="25.5" x14ac:dyDescent="0.25">
      <c r="B36" s="68" t="s">
        <v>36</v>
      </c>
      <c r="C36" s="69" t="s">
        <v>37</v>
      </c>
      <c r="D36" s="232"/>
      <c r="E36" s="233"/>
      <c r="G36" s="70"/>
    </row>
    <row r="37" spans="2:10" x14ac:dyDescent="0.25">
      <c r="C37" s="48"/>
    </row>
    <row r="38" spans="2:10" x14ac:dyDescent="0.25">
      <c r="B38" s="68" t="s">
        <v>38</v>
      </c>
      <c r="C38" s="69"/>
      <c r="D38" s="236">
        <f>SUM(D34+E34+D36)</f>
        <v>0</v>
      </c>
      <c r="E38" s="237"/>
      <c r="G38" s="71"/>
    </row>
    <row r="39" spans="2:10" x14ac:dyDescent="0.25">
      <c r="C39" s="48"/>
      <c r="F39" s="37"/>
    </row>
    <row r="40" spans="2:10" ht="42" customHeight="1" x14ac:dyDescent="0.25">
      <c r="B40" s="249" t="s">
        <v>39</v>
      </c>
      <c r="C40" s="250"/>
      <c r="D40" s="236">
        <f>IF(D34+D36&gt;=60000,60000,IF(D34+D36&lt;=60000,D34+D36,""))</f>
        <v>0</v>
      </c>
      <c r="E40" s="237"/>
      <c r="G40" s="72"/>
      <c r="H40" s="72"/>
    </row>
    <row r="41" spans="2:10" x14ac:dyDescent="0.25">
      <c r="C41" s="73"/>
      <c r="D41" s="74"/>
      <c r="E41" s="74"/>
      <c r="F41" s="42"/>
      <c r="G41" s="47"/>
      <c r="H41" s="47"/>
    </row>
    <row r="42" spans="2:10" ht="32.25" customHeight="1" x14ac:dyDescent="0.25">
      <c r="C42" s="188" t="s">
        <v>40</v>
      </c>
      <c r="D42" s="223" t="str">
        <f>IFERROR(D40/D48,"")</f>
        <v/>
      </c>
      <c r="E42" s="224"/>
      <c r="F42" s="284" t="str">
        <f>IF((D42&lt;20%),"Au minimum, 20% de l'aide devra être dépensée en soutien à la production (minimum garanti) et frais de consolidation d'entreprise.","")</f>
        <v/>
      </c>
      <c r="G42" s="285"/>
      <c r="H42" s="285"/>
    </row>
    <row r="43" spans="2:10" x14ac:dyDescent="0.25">
      <c r="C43" s="73"/>
    </row>
    <row r="44" spans="2:10" hidden="1" x14ac:dyDescent="0.25">
      <c r="B44" s="226" t="s">
        <v>41</v>
      </c>
      <c r="C44" s="227"/>
      <c r="D44" s="228">
        <f>IF(D34+D36&lt;60000,D34+D36,IF(D34+D36&gt;=60000,60000))</f>
        <v>0</v>
      </c>
      <c r="E44" s="229"/>
      <c r="H44" s="75"/>
    </row>
    <row r="45" spans="2:10" x14ac:dyDescent="0.25">
      <c r="C45" s="73"/>
    </row>
    <row r="46" spans="2:10" ht="18.75" x14ac:dyDescent="0.3">
      <c r="B46" s="76" t="s">
        <v>42</v>
      </c>
      <c r="C46" s="77"/>
      <c r="D46" s="230">
        <f>SUM(D30,E30,D44)</f>
        <v>0</v>
      </c>
      <c r="E46" s="231"/>
      <c r="H46" s="25"/>
      <c r="I46" s="78"/>
    </row>
    <row r="47" spans="2:10" x14ac:dyDescent="0.25">
      <c r="C47" s="54"/>
      <c r="G47" s="79"/>
      <c r="H47" s="26"/>
      <c r="I47" s="26"/>
      <c r="J47" s="80"/>
    </row>
    <row r="48" spans="2:10" x14ac:dyDescent="0.25">
      <c r="C48" s="73" t="s">
        <v>43</v>
      </c>
      <c r="D48" s="232"/>
      <c r="E48" s="233"/>
      <c r="G48" s="79"/>
      <c r="H48" s="26"/>
      <c r="I48" s="26"/>
    </row>
    <row r="49" spans="2:20" x14ac:dyDescent="0.25">
      <c r="C49" s="73"/>
    </row>
    <row r="50" spans="2:20" x14ac:dyDescent="0.25">
      <c r="C50" s="73" t="s">
        <v>44</v>
      </c>
      <c r="D50" s="232"/>
      <c r="E50" s="233"/>
    </row>
    <row r="51" spans="2:20" x14ac:dyDescent="0.25">
      <c r="C51" s="73"/>
      <c r="F51" s="81"/>
    </row>
    <row r="52" spans="2:20" x14ac:dyDescent="0.25">
      <c r="C52" s="54" t="s">
        <v>45</v>
      </c>
      <c r="D52" s="236">
        <f>D48+D50</f>
        <v>0</v>
      </c>
      <c r="E52" s="237"/>
      <c r="F52" s="27"/>
    </row>
    <row r="53" spans="2:20" x14ac:dyDescent="0.25">
      <c r="C53" s="54"/>
      <c r="D53" s="82"/>
      <c r="E53" s="82"/>
      <c r="G53" s="75"/>
    </row>
    <row r="54" spans="2:20" x14ac:dyDescent="0.25">
      <c r="C54" s="73"/>
    </row>
    <row r="55" spans="2:20" ht="35.1" customHeight="1" x14ac:dyDescent="0.25">
      <c r="B55" s="220" t="s">
        <v>46</v>
      </c>
      <c r="C55" s="221"/>
      <c r="D55" s="234">
        <f>D52*0.15</f>
        <v>0</v>
      </c>
      <c r="E55" s="235"/>
      <c r="F55" s="42"/>
      <c r="H55" s="43"/>
      <c r="I55" s="47"/>
      <c r="J55" s="47"/>
    </row>
    <row r="56" spans="2:20" x14ac:dyDescent="0.25">
      <c r="C56" s="73"/>
      <c r="D56" s="73"/>
      <c r="E56" s="73"/>
      <c r="F56" s="83"/>
      <c r="G56" s="84"/>
      <c r="I56" s="42"/>
    </row>
    <row r="57" spans="2:20" x14ac:dyDescent="0.25">
      <c r="F57" s="83"/>
      <c r="I57" s="42"/>
    </row>
    <row r="58" spans="2:20" hidden="1" x14ac:dyDescent="0.25">
      <c r="B58" s="271" t="s">
        <v>47</v>
      </c>
      <c r="C58" s="272"/>
      <c r="D58" s="276"/>
      <c r="E58" s="277"/>
      <c r="F58" s="286"/>
    </row>
    <row r="59" spans="2:20" ht="23.1" hidden="1" customHeight="1" x14ac:dyDescent="0.25">
      <c r="B59" s="278" t="s">
        <v>48</v>
      </c>
      <c r="C59" s="279"/>
      <c r="D59" s="85"/>
      <c r="E59" s="86"/>
      <c r="F59" s="286"/>
      <c r="G59" s="87" t="s">
        <v>49</v>
      </c>
      <c r="H59" s="88"/>
      <c r="I59" s="42"/>
      <c r="J59" s="75"/>
      <c r="P59" s="281" t="s">
        <v>50</v>
      </c>
      <c r="Q59" s="282"/>
      <c r="R59" s="282"/>
      <c r="S59" s="282"/>
      <c r="T59" s="283"/>
    </row>
    <row r="60" spans="2:20" ht="78.75" hidden="1" customHeight="1" x14ac:dyDescent="0.25">
      <c r="B60" s="280" t="s">
        <v>51</v>
      </c>
      <c r="C60" s="246"/>
      <c r="D60" s="240" t="str">
        <f>IF(D52=0,"",
IF(AND(D42&gt;=0.2,SUM(D30,D40)&gt;=(D52*2)),"Oui",
IF(AND(D42&lt;0.2,SUM(D30,D40)&gt;=(D52*2)),"Non",
IF(AND(D42&gt;=0.2,SUM(D30,D40)&lt;(D52*2)),"Non",
IF(AND(D42&lt;0.2,(SUM(D30,D40)&lt;(D52*2)),"Non"),"Non")))))</f>
        <v/>
      </c>
      <c r="E60" s="241"/>
      <c r="F60" s="189"/>
      <c r="G60" s="89">
        <f>+D52*0.7</f>
        <v>0</v>
      </c>
      <c r="H60" s="90"/>
      <c r="J60" s="287" t="s">
        <v>52</v>
      </c>
      <c r="K60" s="289" t="s">
        <v>53</v>
      </c>
      <c r="L60" s="289" t="s">
        <v>54</v>
      </c>
      <c r="M60" s="289" t="s">
        <v>55</v>
      </c>
      <c r="N60" s="291" t="s">
        <v>56</v>
      </c>
      <c r="P60" s="93" t="s">
        <v>57</v>
      </c>
      <c r="Q60" s="94" t="s">
        <v>58</v>
      </c>
      <c r="R60" s="94" t="s">
        <v>59</v>
      </c>
      <c r="S60" s="94" t="s">
        <v>60</v>
      </c>
      <c r="T60" s="95" t="s">
        <v>61</v>
      </c>
    </row>
    <row r="61" spans="2:20" ht="28.5" hidden="1" customHeight="1" x14ac:dyDescent="0.3">
      <c r="B61" s="96" t="s">
        <v>62</v>
      </c>
      <c r="C61" s="97"/>
      <c r="D61" s="85"/>
      <c r="E61" s="86"/>
      <c r="G61" s="93" t="s">
        <v>63</v>
      </c>
      <c r="H61" s="98" t="s">
        <v>64</v>
      </c>
      <c r="J61" s="288"/>
      <c r="K61" s="290"/>
      <c r="L61" s="290"/>
      <c r="M61" s="290"/>
      <c r="N61" s="292"/>
      <c r="P61" s="99" t="s">
        <v>65</v>
      </c>
      <c r="Q61" s="100" t="s">
        <v>66</v>
      </c>
      <c r="R61" s="100"/>
      <c r="S61" s="101" t="s">
        <v>67</v>
      </c>
      <c r="T61" s="102" t="s">
        <v>68</v>
      </c>
    </row>
    <row r="62" spans="2:20" ht="42" hidden="1" customHeight="1" x14ac:dyDescent="0.25">
      <c r="B62" s="273" t="s">
        <v>69</v>
      </c>
      <c r="C62" s="246"/>
      <c r="D62" s="240" t="str">
        <f>IF(AND(D60="Oui",SUM(N62,D40,D30)&gt;=D52*2),"Oui",
IF(AND(D60="Non",SUM(N62,D40,D30)&gt;=D52*2),"Oui",
IF(AND(D60="Non",SUM(N62,D40,D30)&lt;D52*2),"Non","")))</f>
        <v/>
      </c>
      <c r="E62" s="241"/>
      <c r="G62" s="103">
        <f>+D52-G60</f>
        <v>0</v>
      </c>
      <c r="H62" s="104">
        <f>IF(D64="","",
IF(D64-(D52*0.7)&lt;0,0,D64-(D52*0.7)))</f>
        <v>0</v>
      </c>
      <c r="J62" s="105">
        <f>D30</f>
        <v>0</v>
      </c>
      <c r="K62" s="106">
        <f>E30</f>
        <v>0</v>
      </c>
      <c r="L62" s="107">
        <f>D40</f>
        <v>0</v>
      </c>
      <c r="M62" s="107">
        <f>SUM(J62:L62)</f>
        <v>0</v>
      </c>
      <c r="N62" s="108">
        <f>IF(SUM(M62/2)*0.15&gt;D55,D55,(SUM(M62/2)*0.15))</f>
        <v>0</v>
      </c>
      <c r="P62" s="105">
        <f>D34</f>
        <v>0</v>
      </c>
      <c r="Q62" s="107">
        <f>+D36</f>
        <v>0</v>
      </c>
      <c r="R62" s="107">
        <f>IF(P62+Q62&gt;=60000,60000,IF(P62+Q62&lt;60000,P62+Q62,""))</f>
        <v>0</v>
      </c>
      <c r="S62" s="107">
        <f>(D30+D40)*0.5</f>
        <v>0</v>
      </c>
      <c r="T62" s="28" t="str">
        <f>IFERROR(R62/S62,"")</f>
        <v/>
      </c>
    </row>
    <row r="63" spans="2:20" ht="28.5" hidden="1" customHeight="1" x14ac:dyDescent="0.25">
      <c r="B63" s="274" t="s">
        <v>70</v>
      </c>
      <c r="C63" s="275"/>
      <c r="D63" s="240" t="str">
        <f>IF(D52=0,"",
IF(AND(D60="Oui",D62="Oui"),"Procéder au 2e versement",
IF(AND(D60="Non",D62="Oui"),"Procéder au 2e versement",
IF(AND(D60="Oui",D62="Non"),"Procéder au 2e versement",
IF(AND(D60="Non",D62="Non"),"Montant d'aide à réévaluer")))))</f>
        <v/>
      </c>
      <c r="E63" s="241"/>
      <c r="F63" s="83"/>
      <c r="G63" s="91" t="s">
        <v>71</v>
      </c>
      <c r="H63" s="92" t="s">
        <v>72</v>
      </c>
      <c r="I63" s="42"/>
    </row>
    <row r="64" spans="2:20" ht="28.5" hidden="1" customHeight="1" x14ac:dyDescent="0.25">
      <c r="B64" s="245" t="s">
        <v>73</v>
      </c>
      <c r="C64" s="246"/>
      <c r="D64" s="240">
        <f>IF(AND(D60="Oui",D62="Oui"),0,
IF(AND(D60="Non",D62="Non",SUM(G64+H64)&gt;D52),D52,G64+H64))</f>
        <v>0</v>
      </c>
      <c r="E64" s="241"/>
      <c r="F64" s="83"/>
      <c r="G64" s="103">
        <f>IF(D63="Montant d'aide à réévaluer",(D30+D40)*0.5,0)</f>
        <v>0</v>
      </c>
      <c r="H64" s="104">
        <f>IF(E30=0,0,
IF(G64=0,0,
IF(AND(D63="Montant d'aide à réévaluer",G64*0.1765&lt;N62),G64*0.1765,N62)))</f>
        <v>0</v>
      </c>
      <c r="I64" s="42"/>
    </row>
    <row r="65" spans="1:27" ht="23.25" hidden="1" customHeight="1" x14ac:dyDescent="0.25">
      <c r="B65" s="245" t="s">
        <v>74</v>
      </c>
      <c r="C65" s="246"/>
      <c r="D65" s="240">
        <f>IF(D64=0,0,
IF(D64-(D52*0.7)&lt;(D52*0.3),(D52*0.3)-H62,0))</f>
        <v>0</v>
      </c>
      <c r="E65" s="241"/>
      <c r="F65" s="83"/>
      <c r="I65" s="42"/>
    </row>
    <row r="66" spans="1:27" ht="23.25" hidden="1" customHeight="1" thickBot="1" x14ac:dyDescent="0.3">
      <c r="B66" s="238" t="s">
        <v>75</v>
      </c>
      <c r="C66" s="239"/>
      <c r="D66" s="242">
        <f>IF(D64=0,0,
IF(AND(D64-(D52*0.7)&lt;0,D64-(D52*0.7)&lt;(D52*0.3)),(D52*0.7)-D64,0))</f>
        <v>0</v>
      </c>
      <c r="E66" s="243"/>
      <c r="F66" s="83"/>
      <c r="H66" s="43"/>
      <c r="I66" s="42"/>
    </row>
    <row r="67" spans="1:27" x14ac:dyDescent="0.25">
      <c r="C67" s="73"/>
      <c r="D67" s="73"/>
      <c r="E67" s="73"/>
      <c r="F67" s="83"/>
      <c r="G67" s="39"/>
      <c r="H67" s="39"/>
      <c r="I67" s="42"/>
    </row>
    <row r="68" spans="1:27" ht="18" customHeight="1" x14ac:dyDescent="0.3">
      <c r="A68" s="33" t="s">
        <v>76</v>
      </c>
      <c r="C68" s="109"/>
      <c r="D68" s="110"/>
      <c r="F68" s="111"/>
      <c r="G68" s="111"/>
      <c r="H68" s="111"/>
    </row>
    <row r="69" spans="1:27" ht="13.9" customHeight="1" x14ac:dyDescent="0.3">
      <c r="A69" s="33"/>
      <c r="B69" s="244" t="s">
        <v>77</v>
      </c>
      <c r="C69" s="244"/>
      <c r="D69" s="110"/>
      <c r="F69" s="111"/>
    </row>
    <row r="70" spans="1:27" ht="27.6" customHeight="1" x14ac:dyDescent="0.3">
      <c r="A70" s="33"/>
      <c r="B70" s="255" t="s">
        <v>78</v>
      </c>
      <c r="C70" s="258" t="s">
        <v>79</v>
      </c>
      <c r="D70" s="258" t="s">
        <v>80</v>
      </c>
      <c r="E70" s="258" t="s">
        <v>81</v>
      </c>
      <c r="F70" s="264" t="s">
        <v>82</v>
      </c>
      <c r="G70" s="268"/>
      <c r="H70" s="265"/>
      <c r="I70" s="264" t="s">
        <v>83</v>
      </c>
      <c r="J70" s="268"/>
      <c r="K70" s="265"/>
      <c r="L70" s="266" t="s">
        <v>84</v>
      </c>
      <c r="M70" s="266"/>
      <c r="N70" s="113" t="s">
        <v>85</v>
      </c>
      <c r="O70" s="113" t="s">
        <v>86</v>
      </c>
      <c r="P70" s="264" t="s">
        <v>87</v>
      </c>
      <c r="Q70" s="265"/>
      <c r="T70" s="114"/>
      <c r="U70" s="114"/>
      <c r="V70" s="114"/>
      <c r="W70" s="114"/>
      <c r="X70" s="114"/>
      <c r="Y70" s="114"/>
      <c r="Z70" s="114"/>
      <c r="AA70" s="114"/>
    </row>
    <row r="71" spans="1:27" ht="25.9" customHeight="1" x14ac:dyDescent="0.3">
      <c r="A71" s="33"/>
      <c r="B71" s="256"/>
      <c r="C71" s="259"/>
      <c r="D71" s="259"/>
      <c r="E71" s="259"/>
      <c r="F71" s="264" t="s">
        <v>88</v>
      </c>
      <c r="G71" s="265"/>
      <c r="H71" s="258" t="s">
        <v>89</v>
      </c>
      <c r="I71" s="258" t="s">
        <v>90</v>
      </c>
      <c r="J71" s="258" t="s">
        <v>91</v>
      </c>
      <c r="K71" s="258" t="s">
        <v>92</v>
      </c>
      <c r="L71" s="258" t="s">
        <v>93</v>
      </c>
      <c r="M71" s="258" t="s">
        <v>94</v>
      </c>
      <c r="N71" s="258" t="s">
        <v>95</v>
      </c>
      <c r="O71" s="258" t="s">
        <v>96</v>
      </c>
      <c r="P71" s="258" t="s">
        <v>97</v>
      </c>
      <c r="Q71" s="258" t="s">
        <v>98</v>
      </c>
      <c r="S71" s="114"/>
      <c r="T71" s="114"/>
      <c r="U71" s="114"/>
      <c r="V71" s="114"/>
      <c r="W71" s="114"/>
      <c r="X71" s="114"/>
      <c r="Y71" s="114"/>
      <c r="Z71" s="114"/>
    </row>
    <row r="72" spans="1:27" ht="52.15" customHeight="1" x14ac:dyDescent="0.3">
      <c r="A72" s="33"/>
      <c r="B72" s="257"/>
      <c r="C72" s="260"/>
      <c r="D72" s="260"/>
      <c r="E72" s="260"/>
      <c r="F72" s="112" t="s">
        <v>99</v>
      </c>
      <c r="G72" s="113" t="s">
        <v>100</v>
      </c>
      <c r="H72" s="260"/>
      <c r="I72" s="260"/>
      <c r="J72" s="260"/>
      <c r="K72" s="260"/>
      <c r="L72" s="260"/>
      <c r="M72" s="260"/>
      <c r="N72" s="260"/>
      <c r="O72" s="260"/>
      <c r="P72" s="260"/>
      <c r="Q72" s="260"/>
    </row>
    <row r="73" spans="1:27" s="40" customFormat="1" x14ac:dyDescent="0.25">
      <c r="A73" s="40">
        <v>1</v>
      </c>
      <c r="B73" s="194"/>
      <c r="C73" s="115" t="s">
        <v>101</v>
      </c>
      <c r="D73" s="195" t="s">
        <v>7</v>
      </c>
      <c r="E73" s="196"/>
      <c r="F73" s="190"/>
      <c r="G73" s="190"/>
      <c r="H73" s="190"/>
      <c r="I73" s="195"/>
      <c r="J73" s="195"/>
      <c r="K73" s="195"/>
      <c r="L73" s="197"/>
      <c r="M73" s="198"/>
      <c r="N73" s="194"/>
      <c r="O73" s="194"/>
      <c r="P73" s="199"/>
      <c r="Q73" s="199"/>
      <c r="Y73" s="116" t="s">
        <v>1</v>
      </c>
    </row>
    <row r="74" spans="1:27" s="40" customFormat="1" x14ac:dyDescent="0.25">
      <c r="A74" s="40">
        <v>2</v>
      </c>
      <c r="B74" s="194"/>
      <c r="C74" s="115" t="s">
        <v>101</v>
      </c>
      <c r="D74" s="195" t="s">
        <v>7</v>
      </c>
      <c r="E74" s="196"/>
      <c r="F74" s="190"/>
      <c r="G74" s="200"/>
      <c r="H74" s="190"/>
      <c r="I74" s="195"/>
      <c r="J74" s="195"/>
      <c r="K74" s="195"/>
      <c r="L74" s="198"/>
      <c r="M74" s="198"/>
      <c r="N74" s="194"/>
      <c r="O74" s="201"/>
      <c r="P74" s="202"/>
      <c r="Q74" s="202"/>
      <c r="Y74" s="117" t="s">
        <v>7</v>
      </c>
    </row>
    <row r="75" spans="1:27" s="40" customFormat="1" x14ac:dyDescent="0.25">
      <c r="A75" s="40">
        <v>3</v>
      </c>
      <c r="B75" s="194"/>
      <c r="C75" s="115" t="s">
        <v>101</v>
      </c>
      <c r="D75" s="195" t="s">
        <v>7</v>
      </c>
      <c r="E75" s="196"/>
      <c r="F75" s="190"/>
      <c r="G75" s="200"/>
      <c r="H75" s="190"/>
      <c r="I75" s="195"/>
      <c r="J75" s="195"/>
      <c r="K75" s="195"/>
      <c r="L75" s="198"/>
      <c r="M75" s="198"/>
      <c r="N75" s="194"/>
      <c r="O75" s="201"/>
      <c r="P75" s="202"/>
      <c r="Q75" s="202"/>
      <c r="Y75" s="118" t="s">
        <v>102</v>
      </c>
    </row>
    <row r="76" spans="1:27" s="40" customFormat="1" x14ac:dyDescent="0.25">
      <c r="A76" s="40">
        <v>4</v>
      </c>
      <c r="B76" s="194"/>
      <c r="C76" s="115" t="s">
        <v>101</v>
      </c>
      <c r="D76" s="195" t="s">
        <v>7</v>
      </c>
      <c r="E76" s="196"/>
      <c r="F76" s="190"/>
      <c r="G76" s="200"/>
      <c r="H76" s="190"/>
      <c r="I76" s="195"/>
      <c r="J76" s="195"/>
      <c r="K76" s="195"/>
      <c r="L76" s="198"/>
      <c r="M76" s="198"/>
      <c r="N76" s="194"/>
      <c r="O76" s="201"/>
      <c r="P76" s="202"/>
      <c r="Q76" s="202"/>
      <c r="Y76" s="118" t="s">
        <v>103</v>
      </c>
    </row>
    <row r="77" spans="1:27" s="40" customFormat="1" x14ac:dyDescent="0.25">
      <c r="A77" s="40">
        <v>5</v>
      </c>
      <c r="B77" s="194"/>
      <c r="C77" s="115" t="s">
        <v>101</v>
      </c>
      <c r="D77" s="195" t="s">
        <v>7</v>
      </c>
      <c r="E77" s="196"/>
      <c r="F77" s="190"/>
      <c r="G77" s="200"/>
      <c r="H77" s="190"/>
      <c r="I77" s="195"/>
      <c r="J77" s="195"/>
      <c r="K77" s="195"/>
      <c r="L77" s="198"/>
      <c r="M77" s="198"/>
      <c r="N77" s="194"/>
      <c r="O77" s="201"/>
      <c r="P77" s="202"/>
      <c r="Q77" s="202"/>
      <c r="Y77" s="118" t="s">
        <v>104</v>
      </c>
    </row>
    <row r="78" spans="1:27" s="40" customFormat="1" x14ac:dyDescent="0.25">
      <c r="A78" s="40">
        <v>6</v>
      </c>
      <c r="B78" s="194"/>
      <c r="C78" s="115" t="s">
        <v>101</v>
      </c>
      <c r="D78" s="195" t="s">
        <v>7</v>
      </c>
      <c r="E78" s="196"/>
      <c r="F78" s="190"/>
      <c r="G78" s="200"/>
      <c r="H78" s="190"/>
      <c r="I78" s="195"/>
      <c r="J78" s="195"/>
      <c r="K78" s="195"/>
      <c r="L78" s="198"/>
      <c r="M78" s="198"/>
      <c r="N78" s="194"/>
      <c r="O78" s="201"/>
      <c r="P78" s="202"/>
      <c r="Q78" s="202"/>
      <c r="Y78" s="118" t="s">
        <v>105</v>
      </c>
    </row>
    <row r="79" spans="1:27" s="40" customFormat="1" x14ac:dyDescent="0.25">
      <c r="A79" s="40">
        <v>7</v>
      </c>
      <c r="B79" s="194"/>
      <c r="C79" s="115" t="s">
        <v>101</v>
      </c>
      <c r="D79" s="195" t="s">
        <v>7</v>
      </c>
      <c r="E79" s="196"/>
      <c r="F79" s="190"/>
      <c r="G79" s="200"/>
      <c r="H79" s="190"/>
      <c r="I79" s="195"/>
      <c r="J79" s="195"/>
      <c r="K79" s="195"/>
      <c r="L79" s="198"/>
      <c r="M79" s="198"/>
      <c r="N79" s="194"/>
      <c r="O79" s="201"/>
      <c r="P79" s="202"/>
      <c r="Q79" s="202"/>
      <c r="Y79" s="118" t="s">
        <v>106</v>
      </c>
    </row>
    <row r="80" spans="1:27" s="40" customFormat="1" x14ac:dyDescent="0.25">
      <c r="A80" s="40">
        <v>8</v>
      </c>
      <c r="B80" s="194"/>
      <c r="C80" s="115" t="s">
        <v>101</v>
      </c>
      <c r="D80" s="195" t="s">
        <v>7</v>
      </c>
      <c r="E80" s="196"/>
      <c r="F80" s="190"/>
      <c r="G80" s="200"/>
      <c r="H80" s="190"/>
      <c r="I80" s="195"/>
      <c r="J80" s="195"/>
      <c r="K80" s="195"/>
      <c r="L80" s="198"/>
      <c r="M80" s="198"/>
      <c r="N80" s="194"/>
      <c r="O80" s="201"/>
      <c r="P80" s="202"/>
      <c r="Q80" s="202"/>
      <c r="Y80" s="118" t="s">
        <v>107</v>
      </c>
    </row>
    <row r="81" spans="1:26" s="40" customFormat="1" x14ac:dyDescent="0.25">
      <c r="A81" s="40">
        <v>9</v>
      </c>
      <c r="B81" s="194"/>
      <c r="C81" s="115" t="s">
        <v>101</v>
      </c>
      <c r="D81" s="195" t="s">
        <v>7</v>
      </c>
      <c r="E81" s="196"/>
      <c r="F81" s="190"/>
      <c r="G81" s="200"/>
      <c r="H81" s="190"/>
      <c r="I81" s="195"/>
      <c r="J81" s="195"/>
      <c r="K81" s="195"/>
      <c r="L81" s="198"/>
      <c r="M81" s="198"/>
      <c r="N81" s="194"/>
      <c r="O81" s="201"/>
      <c r="P81" s="202"/>
      <c r="Q81" s="202"/>
      <c r="Y81" s="118" t="s">
        <v>108</v>
      </c>
    </row>
    <row r="82" spans="1:26" s="40" customFormat="1" x14ac:dyDescent="0.25">
      <c r="A82" s="40">
        <v>10</v>
      </c>
      <c r="B82" s="194"/>
      <c r="C82" s="115" t="s">
        <v>101</v>
      </c>
      <c r="D82" s="195" t="s">
        <v>7</v>
      </c>
      <c r="E82" s="196"/>
      <c r="F82" s="190"/>
      <c r="G82" s="200"/>
      <c r="H82" s="190"/>
      <c r="I82" s="195"/>
      <c r="J82" s="195"/>
      <c r="K82" s="195"/>
      <c r="L82" s="198"/>
      <c r="M82" s="198"/>
      <c r="N82" s="194"/>
      <c r="O82" s="201"/>
      <c r="P82" s="202"/>
      <c r="Q82" s="202"/>
      <c r="Y82" s="118" t="s">
        <v>109</v>
      </c>
    </row>
    <row r="83" spans="1:26" s="40" customFormat="1" x14ac:dyDescent="0.25">
      <c r="A83" s="40">
        <v>11</v>
      </c>
      <c r="B83" s="194"/>
      <c r="C83" s="115" t="s">
        <v>101</v>
      </c>
      <c r="D83" s="195" t="s">
        <v>7</v>
      </c>
      <c r="E83" s="196"/>
      <c r="F83" s="190"/>
      <c r="G83" s="200"/>
      <c r="H83" s="190"/>
      <c r="I83" s="195"/>
      <c r="J83" s="195"/>
      <c r="K83" s="195"/>
      <c r="L83" s="198"/>
      <c r="M83" s="198"/>
      <c r="N83" s="194"/>
      <c r="O83" s="201"/>
      <c r="P83" s="202"/>
      <c r="Q83" s="202"/>
      <c r="Y83" s="118" t="s">
        <v>110</v>
      </c>
    </row>
    <row r="84" spans="1:26" s="40" customFormat="1" x14ac:dyDescent="0.25">
      <c r="A84" s="40">
        <v>12</v>
      </c>
      <c r="B84" s="194"/>
      <c r="C84" s="115" t="s">
        <v>101</v>
      </c>
      <c r="D84" s="195" t="s">
        <v>7</v>
      </c>
      <c r="E84" s="196"/>
      <c r="F84" s="190"/>
      <c r="G84" s="200"/>
      <c r="H84" s="190"/>
      <c r="I84" s="195"/>
      <c r="J84" s="195"/>
      <c r="K84" s="195"/>
      <c r="L84" s="198"/>
      <c r="M84" s="198"/>
      <c r="N84" s="194"/>
      <c r="O84" s="201"/>
      <c r="P84" s="202"/>
      <c r="Q84" s="202"/>
      <c r="Y84" s="118" t="s">
        <v>111</v>
      </c>
    </row>
    <row r="85" spans="1:26" s="40" customFormat="1" x14ac:dyDescent="0.25">
      <c r="A85" s="40">
        <v>13</v>
      </c>
      <c r="B85" s="194"/>
      <c r="C85" s="115" t="s">
        <v>101</v>
      </c>
      <c r="D85" s="195" t="s">
        <v>7</v>
      </c>
      <c r="E85" s="196"/>
      <c r="F85" s="190"/>
      <c r="G85" s="200"/>
      <c r="H85" s="190"/>
      <c r="I85" s="195"/>
      <c r="J85" s="195"/>
      <c r="K85" s="195"/>
      <c r="L85" s="198"/>
      <c r="M85" s="198"/>
      <c r="N85" s="194"/>
      <c r="O85" s="201"/>
      <c r="P85" s="202"/>
      <c r="Q85" s="202"/>
    </row>
    <row r="86" spans="1:26" s="40" customFormat="1" x14ac:dyDescent="0.25">
      <c r="A86" s="40">
        <v>14</v>
      </c>
      <c r="B86" s="194"/>
      <c r="C86" s="115" t="s">
        <v>101</v>
      </c>
      <c r="D86" s="195" t="s">
        <v>7</v>
      </c>
      <c r="E86" s="196"/>
      <c r="F86" s="190"/>
      <c r="G86" s="200"/>
      <c r="H86" s="190"/>
      <c r="I86" s="195"/>
      <c r="J86" s="195"/>
      <c r="K86" s="195"/>
      <c r="L86" s="198"/>
      <c r="M86" s="198"/>
      <c r="N86" s="194"/>
      <c r="O86" s="201"/>
      <c r="P86" s="202"/>
      <c r="Q86" s="202"/>
    </row>
    <row r="87" spans="1:26" s="40" customFormat="1" x14ac:dyDescent="0.25">
      <c r="A87" s="40">
        <v>15</v>
      </c>
      <c r="B87" s="194"/>
      <c r="C87" s="115" t="s">
        <v>101</v>
      </c>
      <c r="D87" s="195" t="s">
        <v>7</v>
      </c>
      <c r="E87" s="196"/>
      <c r="F87" s="190"/>
      <c r="G87" s="200"/>
      <c r="H87" s="190"/>
      <c r="I87" s="195"/>
      <c r="J87" s="195"/>
      <c r="K87" s="195"/>
      <c r="L87" s="198"/>
      <c r="M87" s="198"/>
      <c r="N87" s="194"/>
      <c r="O87" s="201"/>
      <c r="P87" s="202"/>
      <c r="Q87" s="202"/>
    </row>
    <row r="88" spans="1:26" s="40" customFormat="1" x14ac:dyDescent="0.25">
      <c r="A88" s="40">
        <v>16</v>
      </c>
      <c r="B88" s="194"/>
      <c r="C88" s="115" t="s">
        <v>101</v>
      </c>
      <c r="D88" s="195" t="s">
        <v>7</v>
      </c>
      <c r="E88" s="196"/>
      <c r="F88" s="190"/>
      <c r="G88" s="200"/>
      <c r="H88" s="190"/>
      <c r="I88" s="195"/>
      <c r="J88" s="195"/>
      <c r="K88" s="195"/>
      <c r="L88" s="198"/>
      <c r="M88" s="198"/>
      <c r="N88" s="194"/>
      <c r="O88" s="201"/>
      <c r="P88" s="202"/>
      <c r="Q88" s="202"/>
    </row>
    <row r="89" spans="1:26" s="40" customFormat="1" x14ac:dyDescent="0.25">
      <c r="A89" s="40">
        <v>17</v>
      </c>
      <c r="B89" s="194"/>
      <c r="C89" s="115" t="s">
        <v>101</v>
      </c>
      <c r="D89" s="195" t="s">
        <v>7</v>
      </c>
      <c r="E89" s="196"/>
      <c r="F89" s="190"/>
      <c r="G89" s="200"/>
      <c r="H89" s="190"/>
      <c r="I89" s="195"/>
      <c r="J89" s="195"/>
      <c r="K89" s="195"/>
      <c r="L89" s="198"/>
      <c r="M89" s="198"/>
      <c r="N89" s="194"/>
      <c r="O89" s="201"/>
      <c r="P89" s="202"/>
      <c r="Q89" s="202"/>
    </row>
    <row r="90" spans="1:26" s="40" customFormat="1" x14ac:dyDescent="0.25">
      <c r="A90" s="40">
        <v>18</v>
      </c>
      <c r="B90" s="194"/>
      <c r="C90" s="115" t="s">
        <v>101</v>
      </c>
      <c r="D90" s="195" t="s">
        <v>7</v>
      </c>
      <c r="E90" s="196"/>
      <c r="F90" s="190"/>
      <c r="G90" s="200"/>
      <c r="H90" s="190"/>
      <c r="I90" s="195"/>
      <c r="J90" s="195"/>
      <c r="K90" s="195"/>
      <c r="L90" s="198"/>
      <c r="M90" s="198"/>
      <c r="N90" s="194"/>
      <c r="O90" s="201"/>
      <c r="P90" s="202"/>
      <c r="Q90" s="202"/>
    </row>
    <row r="91" spans="1:26" s="40" customFormat="1" x14ac:dyDescent="0.25">
      <c r="A91" s="40">
        <v>19</v>
      </c>
      <c r="B91" s="194"/>
      <c r="C91" s="115" t="s">
        <v>101</v>
      </c>
      <c r="D91" s="195" t="s">
        <v>7</v>
      </c>
      <c r="E91" s="196"/>
      <c r="F91" s="190"/>
      <c r="G91" s="200"/>
      <c r="H91" s="190"/>
      <c r="I91" s="195"/>
      <c r="J91" s="195"/>
      <c r="K91" s="195"/>
      <c r="L91" s="198"/>
      <c r="M91" s="198"/>
      <c r="N91" s="194"/>
      <c r="O91" s="201"/>
      <c r="P91" s="202"/>
      <c r="Q91" s="202"/>
    </row>
    <row r="92" spans="1:26" s="40" customFormat="1" ht="15.75" thickBot="1" x14ac:dyDescent="0.3">
      <c r="A92" s="40">
        <v>20</v>
      </c>
      <c r="B92" s="194"/>
      <c r="C92" s="115" t="s">
        <v>101</v>
      </c>
      <c r="D92" s="195" t="s">
        <v>7</v>
      </c>
      <c r="E92" s="196"/>
      <c r="F92" s="190"/>
      <c r="G92" s="203"/>
      <c r="H92" s="204"/>
      <c r="I92" s="205"/>
      <c r="J92" s="205"/>
      <c r="K92" s="205"/>
      <c r="L92" s="206"/>
      <c r="M92" s="206"/>
      <c r="N92" s="194"/>
      <c r="O92" s="201"/>
      <c r="P92" s="207"/>
      <c r="Q92" s="207"/>
    </row>
    <row r="93" spans="1:26" ht="18" customHeight="1" thickBot="1" x14ac:dyDescent="0.3">
      <c r="B93" s="119"/>
      <c r="C93" s="119"/>
      <c r="D93" s="119"/>
      <c r="E93" s="46"/>
      <c r="F93" s="120">
        <f t="shared" ref="F93:M93" si="0">SUM(F73:F92)</f>
        <v>0</v>
      </c>
      <c r="G93" s="121">
        <f t="shared" si="0"/>
        <v>0</v>
      </c>
      <c r="H93" s="120">
        <f t="shared" si="0"/>
        <v>0</v>
      </c>
      <c r="I93" s="122">
        <f t="shared" si="0"/>
        <v>0</v>
      </c>
      <c r="J93" s="123">
        <f t="shared" si="0"/>
        <v>0</v>
      </c>
      <c r="K93" s="122">
        <f t="shared" si="0"/>
        <v>0</v>
      </c>
      <c r="L93" s="123">
        <f t="shared" si="0"/>
        <v>0</v>
      </c>
      <c r="M93" s="123">
        <f t="shared" si="0"/>
        <v>0</v>
      </c>
      <c r="N93" s="111"/>
      <c r="O93" s="111"/>
      <c r="P93" s="41">
        <f>SUM(P73:P92)</f>
        <v>0</v>
      </c>
      <c r="Q93" s="41">
        <f>SUM(Q73:Q92)</f>
        <v>0</v>
      </c>
      <c r="S93" s="46"/>
    </row>
    <row r="94" spans="1:26" ht="57.6" customHeight="1" thickBot="1" x14ac:dyDescent="0.3">
      <c r="B94" s="119"/>
      <c r="C94" s="119"/>
      <c r="D94" s="119"/>
      <c r="E94" s="46"/>
      <c r="F94" s="46"/>
      <c r="G94" s="124"/>
      <c r="H94" s="125"/>
      <c r="I94" s="124"/>
      <c r="J94" s="49"/>
      <c r="K94" s="49"/>
      <c r="L94" s="49"/>
      <c r="M94" s="49"/>
      <c r="N94" s="49"/>
      <c r="O94" s="111"/>
      <c r="P94" s="111"/>
      <c r="Q94" s="126"/>
      <c r="R94" s="126"/>
      <c r="T94" s="46"/>
    </row>
    <row r="95" spans="1:26" ht="13.15" customHeight="1" x14ac:dyDescent="0.25">
      <c r="B95" s="127">
        <f>COUNTA(B73:B92)</f>
        <v>0</v>
      </c>
      <c r="C95" s="128" t="s">
        <v>112</v>
      </c>
      <c r="D95" s="129"/>
      <c r="E95" s="130">
        <f>COUNTA(H73:H92)</f>
        <v>0</v>
      </c>
      <c r="F95" s="128" t="s">
        <v>113</v>
      </c>
      <c r="G95" s="129"/>
      <c r="H95" s="131"/>
      <c r="I95" s="129"/>
      <c r="J95" s="132"/>
      <c r="K95" s="133">
        <f>COUNTIF(D73:D92,"Autres formats")</f>
        <v>0</v>
      </c>
      <c r="L95" s="128" t="s">
        <v>114</v>
      </c>
      <c r="M95" s="132"/>
      <c r="N95" s="132"/>
      <c r="O95" s="134"/>
      <c r="P95" s="135"/>
      <c r="T95" s="46"/>
      <c r="Z95" s="136"/>
    </row>
    <row r="96" spans="1:26" ht="13.15" customHeight="1" x14ac:dyDescent="0.25">
      <c r="B96" s="137">
        <f>COUNTIF(D73:D92,"Long métrage fiction")</f>
        <v>0</v>
      </c>
      <c r="C96" s="138" t="s">
        <v>115</v>
      </c>
      <c r="D96" s="139"/>
      <c r="E96" s="140">
        <f>COUNTIF(D73:D92,"Moyen métrage fiction")</f>
        <v>0</v>
      </c>
      <c r="F96" s="138" t="s">
        <v>116</v>
      </c>
      <c r="G96" s="141"/>
      <c r="H96" s="141"/>
      <c r="I96" s="139"/>
      <c r="J96" s="142"/>
      <c r="K96" s="143">
        <f>COUNTIF(D73:D92,"Court métrage fiction")</f>
        <v>0</v>
      </c>
      <c r="L96" s="138" t="s">
        <v>117</v>
      </c>
      <c r="M96" s="142"/>
      <c r="N96" s="142"/>
      <c r="O96" s="144"/>
      <c r="P96" s="145"/>
      <c r="T96" s="46"/>
    </row>
    <row r="97" spans="1:26" ht="13.15" customHeight="1" x14ac:dyDescent="0.25">
      <c r="B97" s="137">
        <f>COUNTIF(D73:D92,"Long métrage animation")</f>
        <v>0</v>
      </c>
      <c r="C97" s="138" t="s">
        <v>118</v>
      </c>
      <c r="D97" s="139"/>
      <c r="E97" s="140">
        <f>COUNTIF(D73:D92,"Moyen métrage animation")</f>
        <v>0</v>
      </c>
      <c r="F97" s="138" t="s">
        <v>119</v>
      </c>
      <c r="G97" s="141"/>
      <c r="H97" s="141"/>
      <c r="I97" s="139"/>
      <c r="J97" s="142"/>
      <c r="K97" s="143">
        <f>COUNTIF(D73:D92,"Court métrage animation")</f>
        <v>0</v>
      </c>
      <c r="L97" s="138" t="s">
        <v>120</v>
      </c>
      <c r="M97" s="142"/>
      <c r="N97" s="142"/>
      <c r="O97" s="144"/>
      <c r="P97" s="145"/>
      <c r="T97" s="46"/>
    </row>
    <row r="98" spans="1:26" ht="13.15" customHeight="1" x14ac:dyDescent="0.25">
      <c r="B98" s="137">
        <f>COUNTIF(D73:D92,"Long métrage documentaire")</f>
        <v>0</v>
      </c>
      <c r="C98" s="138" t="s">
        <v>121</v>
      </c>
      <c r="D98" s="139"/>
      <c r="E98" s="140">
        <f>COUNTIF(D73:D92,"Moyen métrage documentaire")</f>
        <v>0</v>
      </c>
      <c r="F98" s="138" t="s">
        <v>122</v>
      </c>
      <c r="G98" s="141"/>
      <c r="H98" s="141"/>
      <c r="I98" s="139"/>
      <c r="J98" s="142"/>
      <c r="K98" s="143">
        <f>COUNTIF(D73:D92,"Court métrage documentaire")</f>
        <v>0</v>
      </c>
      <c r="L98" s="138" t="s">
        <v>123</v>
      </c>
      <c r="M98" s="142"/>
      <c r="N98" s="142"/>
      <c r="O98" s="144"/>
      <c r="P98" s="145"/>
      <c r="T98" s="46"/>
    </row>
    <row r="99" spans="1:26" ht="13.15" customHeight="1" x14ac:dyDescent="0.25">
      <c r="B99" s="146">
        <f>SUMIFS(G73:G92,D73:D92,"Long métrage fiction")</f>
        <v>0</v>
      </c>
      <c r="C99" s="138" t="s">
        <v>124</v>
      </c>
      <c r="D99" s="139"/>
      <c r="E99" s="147">
        <f>SUMIFS(G73:G92,D73:D92,"Moyen métrage fiction")</f>
        <v>0</v>
      </c>
      <c r="F99" s="138" t="s">
        <v>125</v>
      </c>
      <c r="G99" s="141"/>
      <c r="H99" s="141"/>
      <c r="I99" s="139"/>
      <c r="J99" s="142"/>
      <c r="K99" s="148">
        <f>SUMIFS(G73:G92,D73:D92,"Court métrage fiction")</f>
        <v>0</v>
      </c>
      <c r="L99" s="138" t="s">
        <v>126</v>
      </c>
      <c r="M99" s="142"/>
      <c r="N99" s="142"/>
      <c r="O99" s="144"/>
      <c r="P99" s="145"/>
      <c r="T99" s="46"/>
    </row>
    <row r="100" spans="1:26" ht="13.15" customHeight="1" x14ac:dyDescent="0.25">
      <c r="B100" s="146">
        <f>SUMIFS(G73:G92,D73:D92,"Long métrage animation")</f>
        <v>0</v>
      </c>
      <c r="C100" s="138" t="s">
        <v>127</v>
      </c>
      <c r="D100" s="139"/>
      <c r="E100" s="147">
        <f>SUMIFS(G73:G92,D73:D92,"Moyen métrage animation")</f>
        <v>0</v>
      </c>
      <c r="F100" s="138" t="s">
        <v>128</v>
      </c>
      <c r="G100" s="141"/>
      <c r="H100" s="141"/>
      <c r="I100" s="139"/>
      <c r="J100" s="142"/>
      <c r="K100" s="148">
        <f>SUMIFS(G73:G92,D73:D92,"Court métrage animation")</f>
        <v>0</v>
      </c>
      <c r="L100" s="138" t="s">
        <v>129</v>
      </c>
      <c r="M100" s="142"/>
      <c r="N100" s="142"/>
      <c r="O100" s="144"/>
      <c r="P100" s="145"/>
      <c r="T100" s="46"/>
    </row>
    <row r="101" spans="1:26" ht="13.15" customHeight="1" x14ac:dyDescent="0.25">
      <c r="B101" s="146">
        <f>SUMIFS(G73:G92,D73:D92,"Long métrage documentaire")</f>
        <v>0</v>
      </c>
      <c r="C101" s="138" t="s">
        <v>130</v>
      </c>
      <c r="D101" s="139"/>
      <c r="E101" s="147">
        <f>SUMIFS(G73:G92,D73:D92,"Moyen métrage documentaire")</f>
        <v>0</v>
      </c>
      <c r="F101" s="138" t="s">
        <v>131</v>
      </c>
      <c r="G101" s="141"/>
      <c r="H101" s="141"/>
      <c r="I101" s="139"/>
      <c r="J101" s="142"/>
      <c r="K101" s="148">
        <f>SUMIFS(G73:G92,D73:D92,"Court métrage documentaire")</f>
        <v>0</v>
      </c>
      <c r="L101" s="138" t="s">
        <v>132</v>
      </c>
      <c r="M101" s="142"/>
      <c r="N101" s="142"/>
      <c r="O101" s="144"/>
      <c r="P101" s="145"/>
      <c r="T101" s="46"/>
    </row>
    <row r="102" spans="1:26" ht="13.15" customHeight="1" thickBot="1" x14ac:dyDescent="0.3">
      <c r="B102" s="149"/>
      <c r="C102" s="150"/>
      <c r="D102" s="151"/>
      <c r="E102" s="151"/>
      <c r="F102" s="151"/>
      <c r="G102" s="151"/>
      <c r="H102" s="151"/>
      <c r="I102" s="151"/>
      <c r="J102" s="151"/>
      <c r="K102" s="152">
        <f>SUMIFS(G73:G92,D73:D92,"Autres formats")</f>
        <v>0</v>
      </c>
      <c r="L102" s="153" t="s">
        <v>133</v>
      </c>
      <c r="M102" s="151"/>
      <c r="N102" s="151"/>
      <c r="O102" s="151"/>
      <c r="P102" s="154"/>
      <c r="T102" s="46"/>
    </row>
    <row r="103" spans="1:26" ht="13.15" customHeight="1" x14ac:dyDescent="0.25">
      <c r="T103" s="46"/>
    </row>
    <row r="104" spans="1:26" ht="18" customHeight="1" x14ac:dyDescent="0.25">
      <c r="B104" s="155" t="s">
        <v>134</v>
      </c>
      <c r="C104" s="110"/>
      <c r="D104" s="111"/>
      <c r="E104" s="46"/>
      <c r="F104" s="111"/>
    </row>
    <row r="105" spans="1:26" ht="27.6" customHeight="1" x14ac:dyDescent="0.3">
      <c r="A105" s="33"/>
      <c r="B105" s="255" t="s">
        <v>78</v>
      </c>
      <c r="C105" s="258" t="s">
        <v>79</v>
      </c>
      <c r="D105" s="258" t="s">
        <v>80</v>
      </c>
      <c r="E105" s="258" t="s">
        <v>81</v>
      </c>
      <c r="F105" s="264" t="s">
        <v>82</v>
      </c>
      <c r="G105" s="265"/>
      <c r="H105" s="156"/>
      <c r="I105" s="264" t="s">
        <v>83</v>
      </c>
      <c r="J105" s="268"/>
      <c r="K105" s="265"/>
      <c r="L105" s="269" t="s">
        <v>84</v>
      </c>
      <c r="M105" s="270"/>
      <c r="N105" s="113" t="s">
        <v>85</v>
      </c>
      <c r="O105" s="113" t="s">
        <v>86</v>
      </c>
      <c r="P105" s="264" t="s">
        <v>87</v>
      </c>
      <c r="Q105" s="265"/>
      <c r="T105" s="267"/>
      <c r="U105" s="267"/>
      <c r="V105" s="267"/>
      <c r="W105" s="267"/>
      <c r="X105" s="267"/>
      <c r="Y105" s="267"/>
    </row>
    <row r="106" spans="1:26" ht="33" customHeight="1" x14ac:dyDescent="0.3">
      <c r="A106" s="33"/>
      <c r="B106" s="256"/>
      <c r="C106" s="259"/>
      <c r="D106" s="259"/>
      <c r="E106" s="259"/>
      <c r="F106" s="262" t="s">
        <v>88</v>
      </c>
      <c r="G106" s="263"/>
      <c r="H106" s="157"/>
      <c r="I106" s="258" t="s">
        <v>90</v>
      </c>
      <c r="J106" s="258" t="s">
        <v>91</v>
      </c>
      <c r="K106" s="258" t="s">
        <v>92</v>
      </c>
      <c r="L106" s="258" t="s">
        <v>93</v>
      </c>
      <c r="M106" s="258" t="s">
        <v>94</v>
      </c>
      <c r="N106" s="258" t="s">
        <v>95</v>
      </c>
      <c r="O106" s="258" t="s">
        <v>96</v>
      </c>
      <c r="P106" s="258" t="s">
        <v>97</v>
      </c>
      <c r="Q106" s="258" t="s">
        <v>98</v>
      </c>
      <c r="T106" s="267"/>
      <c r="U106" s="267"/>
      <c r="V106" s="267"/>
      <c r="W106" s="267"/>
      <c r="X106" s="267"/>
      <c r="Y106" s="267"/>
    </row>
    <row r="107" spans="1:26" ht="52.15" customHeight="1" x14ac:dyDescent="0.3">
      <c r="A107" s="33"/>
      <c r="B107" s="257"/>
      <c r="C107" s="260"/>
      <c r="D107" s="260"/>
      <c r="E107" s="260"/>
      <c r="F107" s="112" t="s">
        <v>135</v>
      </c>
      <c r="G107" s="113" t="s">
        <v>100</v>
      </c>
      <c r="H107" s="157"/>
      <c r="I107" s="260"/>
      <c r="J107" s="260"/>
      <c r="K107" s="260"/>
      <c r="L107" s="260"/>
      <c r="M107" s="260"/>
      <c r="N107" s="260"/>
      <c r="O107" s="260"/>
      <c r="P107" s="260"/>
      <c r="Q107" s="260"/>
      <c r="R107" s="158"/>
      <c r="Z107" s="30" t="s">
        <v>1</v>
      </c>
    </row>
    <row r="108" spans="1:26" s="40" customFormat="1" x14ac:dyDescent="0.25">
      <c r="A108" s="40">
        <v>1</v>
      </c>
      <c r="B108" s="194"/>
      <c r="C108" s="194"/>
      <c r="D108" s="195" t="s">
        <v>7</v>
      </c>
      <c r="E108" s="196"/>
      <c r="F108" s="190"/>
      <c r="G108" s="200"/>
      <c r="H108" s="159"/>
      <c r="I108" s="209"/>
      <c r="J108" s="209"/>
      <c r="K108" s="209"/>
      <c r="L108" s="209"/>
      <c r="M108" s="209"/>
      <c r="N108" s="210"/>
      <c r="O108" s="194"/>
      <c r="P108" s="194"/>
      <c r="Q108" s="211"/>
      <c r="R108" s="160"/>
      <c r="Z108" s="117" t="s">
        <v>7</v>
      </c>
    </row>
    <row r="109" spans="1:26" s="40" customFormat="1" x14ac:dyDescent="0.25">
      <c r="A109" s="40">
        <v>2</v>
      </c>
      <c r="B109" s="194"/>
      <c r="C109" s="194"/>
      <c r="D109" s="195" t="s">
        <v>7</v>
      </c>
      <c r="E109" s="196"/>
      <c r="F109" s="190"/>
      <c r="G109" s="200"/>
      <c r="H109" s="159"/>
      <c r="I109" s="209"/>
      <c r="J109" s="209"/>
      <c r="K109" s="209"/>
      <c r="L109" s="209"/>
      <c r="M109" s="209"/>
      <c r="N109" s="210"/>
      <c r="O109" s="194"/>
      <c r="P109" s="194"/>
      <c r="Q109" s="211"/>
      <c r="R109" s="160"/>
      <c r="Z109" s="118" t="s">
        <v>136</v>
      </c>
    </row>
    <row r="110" spans="1:26" s="40" customFormat="1" x14ac:dyDescent="0.25">
      <c r="A110" s="40">
        <v>3</v>
      </c>
      <c r="B110" s="194"/>
      <c r="C110" s="194"/>
      <c r="D110" s="195" t="s">
        <v>7</v>
      </c>
      <c r="E110" s="196"/>
      <c r="F110" s="190"/>
      <c r="G110" s="200"/>
      <c r="H110" s="159"/>
      <c r="I110" s="209"/>
      <c r="J110" s="209"/>
      <c r="K110" s="209"/>
      <c r="L110" s="209"/>
      <c r="M110" s="209"/>
      <c r="N110" s="210"/>
      <c r="O110" s="194"/>
      <c r="P110" s="194"/>
      <c r="Q110" s="211"/>
      <c r="R110" s="160"/>
      <c r="Z110" s="118" t="s">
        <v>137</v>
      </c>
    </row>
    <row r="111" spans="1:26" s="40" customFormat="1" x14ac:dyDescent="0.25">
      <c r="A111" s="40">
        <v>4</v>
      </c>
      <c r="B111" s="194"/>
      <c r="C111" s="194"/>
      <c r="D111" s="195" t="s">
        <v>7</v>
      </c>
      <c r="E111" s="196"/>
      <c r="F111" s="190"/>
      <c r="G111" s="200"/>
      <c r="H111" s="159"/>
      <c r="I111" s="209"/>
      <c r="J111" s="209"/>
      <c r="K111" s="209"/>
      <c r="L111" s="209"/>
      <c r="M111" s="209"/>
      <c r="N111" s="210"/>
      <c r="O111" s="194"/>
      <c r="P111" s="194"/>
      <c r="Q111" s="211"/>
      <c r="R111" s="160"/>
      <c r="Z111" s="118" t="s">
        <v>138</v>
      </c>
    </row>
    <row r="112" spans="1:26" s="40" customFormat="1" x14ac:dyDescent="0.25">
      <c r="A112" s="40">
        <v>5</v>
      </c>
      <c r="B112" s="194"/>
      <c r="C112" s="194"/>
      <c r="D112" s="195" t="s">
        <v>7</v>
      </c>
      <c r="E112" s="196"/>
      <c r="F112" s="190"/>
      <c r="G112" s="200"/>
      <c r="H112" s="159"/>
      <c r="I112" s="209"/>
      <c r="J112" s="209"/>
      <c r="K112" s="209"/>
      <c r="L112" s="209"/>
      <c r="M112" s="209"/>
      <c r="N112" s="210"/>
      <c r="O112" s="194"/>
      <c r="P112" s="194"/>
      <c r="Q112" s="211"/>
      <c r="R112" s="160"/>
      <c r="Z112" s="118" t="s">
        <v>139</v>
      </c>
    </row>
    <row r="113" spans="1:26" s="40" customFormat="1" x14ac:dyDescent="0.25">
      <c r="A113" s="40">
        <v>6</v>
      </c>
      <c r="B113" s="194"/>
      <c r="C113" s="194"/>
      <c r="D113" s="195" t="s">
        <v>7</v>
      </c>
      <c r="E113" s="196"/>
      <c r="F113" s="190"/>
      <c r="G113" s="200"/>
      <c r="H113" s="159"/>
      <c r="I113" s="209"/>
      <c r="J113" s="209"/>
      <c r="K113" s="209"/>
      <c r="L113" s="209"/>
      <c r="M113" s="209"/>
      <c r="N113" s="210"/>
      <c r="O113" s="194"/>
      <c r="P113" s="194"/>
      <c r="Q113" s="211"/>
      <c r="R113" s="160"/>
      <c r="Z113" s="118" t="s">
        <v>140</v>
      </c>
    </row>
    <row r="114" spans="1:26" s="40" customFormat="1" x14ac:dyDescent="0.25">
      <c r="A114" s="40">
        <v>7</v>
      </c>
      <c r="B114" s="194"/>
      <c r="C114" s="194"/>
      <c r="D114" s="195" t="s">
        <v>7</v>
      </c>
      <c r="E114" s="208"/>
      <c r="F114" s="200"/>
      <c r="G114" s="200"/>
      <c r="H114" s="161"/>
      <c r="I114" s="212"/>
      <c r="J114" s="209"/>
      <c r="K114" s="209"/>
      <c r="L114" s="209"/>
      <c r="M114" s="209"/>
      <c r="N114" s="210"/>
      <c r="O114" s="194"/>
      <c r="P114" s="194"/>
      <c r="Q114" s="211"/>
      <c r="R114" s="160"/>
      <c r="Z114" s="118" t="s">
        <v>141</v>
      </c>
    </row>
    <row r="115" spans="1:26" s="40" customFormat="1" x14ac:dyDescent="0.25">
      <c r="A115" s="40">
        <v>8</v>
      </c>
      <c r="B115" s="194"/>
      <c r="C115" s="194"/>
      <c r="D115" s="195" t="s">
        <v>7</v>
      </c>
      <c r="E115" s="208"/>
      <c r="F115" s="200"/>
      <c r="G115" s="200"/>
      <c r="H115" s="161"/>
      <c r="I115" s="212"/>
      <c r="J115" s="209"/>
      <c r="K115" s="209"/>
      <c r="L115" s="209"/>
      <c r="M115" s="209"/>
      <c r="N115" s="210"/>
      <c r="O115" s="194"/>
      <c r="P115" s="194"/>
      <c r="Q115" s="211"/>
      <c r="R115" s="160"/>
      <c r="Z115" s="118" t="s">
        <v>142</v>
      </c>
    </row>
    <row r="116" spans="1:26" s="40" customFormat="1" x14ac:dyDescent="0.25">
      <c r="A116" s="40">
        <v>9</v>
      </c>
      <c r="B116" s="194"/>
      <c r="C116" s="194"/>
      <c r="D116" s="195" t="s">
        <v>7</v>
      </c>
      <c r="E116" s="208"/>
      <c r="F116" s="200"/>
      <c r="G116" s="200"/>
      <c r="H116" s="161"/>
      <c r="I116" s="212"/>
      <c r="J116" s="209"/>
      <c r="K116" s="209"/>
      <c r="L116" s="209"/>
      <c r="M116" s="209"/>
      <c r="N116" s="210"/>
      <c r="O116" s="194"/>
      <c r="P116" s="194"/>
      <c r="Q116" s="211"/>
      <c r="R116" s="160"/>
      <c r="Z116" s="118" t="s">
        <v>143</v>
      </c>
    </row>
    <row r="117" spans="1:26" s="40" customFormat="1" x14ac:dyDescent="0.25">
      <c r="A117" s="40">
        <v>10</v>
      </c>
      <c r="B117" s="194"/>
      <c r="C117" s="194"/>
      <c r="D117" s="195" t="s">
        <v>7</v>
      </c>
      <c r="E117" s="208"/>
      <c r="F117" s="200"/>
      <c r="G117" s="200"/>
      <c r="H117" s="161"/>
      <c r="I117" s="212"/>
      <c r="J117" s="209"/>
      <c r="K117" s="209"/>
      <c r="L117" s="209"/>
      <c r="M117" s="209"/>
      <c r="N117" s="210"/>
      <c r="O117" s="194"/>
      <c r="P117" s="194"/>
      <c r="Q117" s="211"/>
      <c r="R117" s="160"/>
      <c r="Z117" s="118" t="s">
        <v>144</v>
      </c>
    </row>
    <row r="118" spans="1:26" s="40" customFormat="1" x14ac:dyDescent="0.25">
      <c r="A118" s="40">
        <v>11</v>
      </c>
      <c r="B118" s="194"/>
      <c r="C118" s="194"/>
      <c r="D118" s="195" t="s">
        <v>7</v>
      </c>
      <c r="E118" s="208"/>
      <c r="F118" s="200"/>
      <c r="G118" s="200"/>
      <c r="H118" s="161"/>
      <c r="I118" s="212"/>
      <c r="J118" s="209"/>
      <c r="K118" s="209"/>
      <c r="L118" s="209"/>
      <c r="M118" s="209"/>
      <c r="N118" s="210"/>
      <c r="O118" s="194"/>
      <c r="P118" s="194"/>
      <c r="Q118" s="211"/>
      <c r="R118" s="160"/>
    </row>
    <row r="119" spans="1:26" s="40" customFormat="1" x14ac:dyDescent="0.25">
      <c r="A119" s="40">
        <v>12</v>
      </c>
      <c r="B119" s="194"/>
      <c r="C119" s="194"/>
      <c r="D119" s="195" t="s">
        <v>7</v>
      </c>
      <c r="E119" s="208"/>
      <c r="F119" s="200"/>
      <c r="G119" s="200"/>
      <c r="H119" s="161"/>
      <c r="I119" s="212"/>
      <c r="J119" s="209"/>
      <c r="K119" s="209"/>
      <c r="L119" s="209"/>
      <c r="M119" s="209"/>
      <c r="N119" s="210"/>
      <c r="O119" s="194"/>
      <c r="P119" s="194"/>
      <c r="Q119" s="211"/>
      <c r="R119" s="160"/>
    </row>
    <row r="120" spans="1:26" s="40" customFormat="1" x14ac:dyDescent="0.25">
      <c r="A120" s="40">
        <v>13</v>
      </c>
      <c r="B120" s="194"/>
      <c r="C120" s="194"/>
      <c r="D120" s="195" t="s">
        <v>7</v>
      </c>
      <c r="E120" s="208"/>
      <c r="F120" s="200"/>
      <c r="G120" s="200"/>
      <c r="H120" s="161"/>
      <c r="I120" s="212"/>
      <c r="J120" s="209"/>
      <c r="K120" s="209"/>
      <c r="L120" s="209"/>
      <c r="M120" s="209"/>
      <c r="N120" s="210"/>
      <c r="O120" s="194"/>
      <c r="P120" s="194"/>
      <c r="Q120" s="211"/>
      <c r="R120" s="160"/>
    </row>
    <row r="121" spans="1:26" s="40" customFormat="1" x14ac:dyDescent="0.25">
      <c r="A121" s="40">
        <v>14</v>
      </c>
      <c r="B121" s="194"/>
      <c r="C121" s="194"/>
      <c r="D121" s="195" t="s">
        <v>7</v>
      </c>
      <c r="E121" s="208"/>
      <c r="F121" s="200"/>
      <c r="G121" s="200"/>
      <c r="H121" s="161"/>
      <c r="I121" s="212"/>
      <c r="J121" s="209"/>
      <c r="K121" s="209"/>
      <c r="L121" s="209"/>
      <c r="M121" s="209"/>
      <c r="N121" s="210"/>
      <c r="O121" s="194"/>
      <c r="P121" s="194"/>
      <c r="Q121" s="211"/>
      <c r="R121" s="160"/>
    </row>
    <row r="122" spans="1:26" s="40" customFormat="1" x14ac:dyDescent="0.25">
      <c r="A122" s="40">
        <v>15</v>
      </c>
      <c r="B122" s="194"/>
      <c r="C122" s="194"/>
      <c r="D122" s="195" t="s">
        <v>7</v>
      </c>
      <c r="E122" s="208"/>
      <c r="F122" s="200"/>
      <c r="G122" s="200"/>
      <c r="H122" s="161"/>
      <c r="I122" s="212"/>
      <c r="J122" s="209"/>
      <c r="K122" s="209"/>
      <c r="L122" s="209"/>
      <c r="M122" s="209"/>
      <c r="N122" s="210"/>
      <c r="O122" s="194"/>
      <c r="P122" s="194"/>
      <c r="Q122" s="211"/>
      <c r="R122" s="160"/>
    </row>
    <row r="123" spans="1:26" s="40" customFormat="1" x14ac:dyDescent="0.25">
      <c r="A123" s="40">
        <v>16</v>
      </c>
      <c r="B123" s="194"/>
      <c r="C123" s="194"/>
      <c r="D123" s="195" t="s">
        <v>7</v>
      </c>
      <c r="E123" s="208"/>
      <c r="F123" s="200"/>
      <c r="G123" s="200"/>
      <c r="H123" s="161"/>
      <c r="I123" s="212"/>
      <c r="J123" s="209"/>
      <c r="K123" s="209"/>
      <c r="L123" s="209"/>
      <c r="M123" s="209"/>
      <c r="N123" s="210"/>
      <c r="O123" s="194"/>
      <c r="P123" s="194"/>
      <c r="Q123" s="211"/>
      <c r="R123" s="160"/>
    </row>
    <row r="124" spans="1:26" s="40" customFormat="1" x14ac:dyDescent="0.25">
      <c r="A124" s="40">
        <v>17</v>
      </c>
      <c r="B124" s="194"/>
      <c r="C124" s="194"/>
      <c r="D124" s="195" t="s">
        <v>7</v>
      </c>
      <c r="E124" s="208"/>
      <c r="F124" s="200"/>
      <c r="G124" s="200"/>
      <c r="H124" s="161"/>
      <c r="I124" s="212"/>
      <c r="J124" s="209"/>
      <c r="K124" s="209"/>
      <c r="L124" s="209"/>
      <c r="M124" s="209"/>
      <c r="N124" s="210"/>
      <c r="O124" s="194"/>
      <c r="P124" s="194"/>
      <c r="Q124" s="211"/>
      <c r="R124" s="160"/>
    </row>
    <row r="125" spans="1:26" s="40" customFormat="1" x14ac:dyDescent="0.25">
      <c r="A125" s="40">
        <v>18</v>
      </c>
      <c r="B125" s="194"/>
      <c r="C125" s="194"/>
      <c r="D125" s="195" t="s">
        <v>7</v>
      </c>
      <c r="E125" s="208"/>
      <c r="F125" s="200"/>
      <c r="G125" s="200"/>
      <c r="H125" s="161"/>
      <c r="I125" s="212"/>
      <c r="J125" s="209"/>
      <c r="K125" s="209"/>
      <c r="L125" s="209"/>
      <c r="M125" s="209"/>
      <c r="N125" s="210"/>
      <c r="O125" s="194"/>
      <c r="P125" s="194"/>
      <c r="Q125" s="211"/>
      <c r="R125" s="160"/>
    </row>
    <row r="126" spans="1:26" s="40" customFormat="1" x14ac:dyDescent="0.25">
      <c r="A126" s="40">
        <v>19</v>
      </c>
      <c r="B126" s="194"/>
      <c r="C126" s="194"/>
      <c r="D126" s="195" t="s">
        <v>7</v>
      </c>
      <c r="E126" s="208"/>
      <c r="F126" s="200"/>
      <c r="G126" s="200"/>
      <c r="H126" s="161"/>
      <c r="I126" s="212"/>
      <c r="J126" s="209"/>
      <c r="K126" s="209"/>
      <c r="L126" s="209"/>
      <c r="M126" s="209"/>
      <c r="N126" s="210"/>
      <c r="O126" s="194"/>
      <c r="P126" s="194"/>
      <c r="Q126" s="211"/>
      <c r="R126" s="160"/>
    </row>
    <row r="127" spans="1:26" s="40" customFormat="1" x14ac:dyDescent="0.25">
      <c r="A127" s="40">
        <v>20</v>
      </c>
      <c r="B127" s="194"/>
      <c r="C127" s="194"/>
      <c r="D127" s="195" t="s">
        <v>7</v>
      </c>
      <c r="E127" s="208"/>
      <c r="F127" s="200"/>
      <c r="G127" s="200"/>
      <c r="H127" s="161"/>
      <c r="I127" s="212"/>
      <c r="J127" s="209"/>
      <c r="K127" s="209"/>
      <c r="L127" s="209"/>
      <c r="M127" s="209"/>
      <c r="N127" s="210"/>
      <c r="O127" s="194"/>
      <c r="P127" s="194"/>
      <c r="Q127" s="211"/>
      <c r="R127" s="160"/>
    </row>
    <row r="128" spans="1:26" s="40" customFormat="1" x14ac:dyDescent="0.25">
      <c r="A128" s="40">
        <v>21</v>
      </c>
      <c r="B128" s="194"/>
      <c r="C128" s="194"/>
      <c r="D128" s="195" t="s">
        <v>7</v>
      </c>
      <c r="E128" s="208"/>
      <c r="F128" s="200"/>
      <c r="G128" s="200"/>
      <c r="H128" s="161"/>
      <c r="I128" s="212"/>
      <c r="J128" s="209"/>
      <c r="K128" s="209"/>
      <c r="L128" s="209"/>
      <c r="M128" s="209"/>
      <c r="N128" s="210"/>
      <c r="O128" s="194"/>
      <c r="P128" s="194"/>
      <c r="Q128" s="211"/>
      <c r="R128" s="160"/>
    </row>
    <row r="129" spans="1:22" s="40" customFormat="1" x14ac:dyDescent="0.25">
      <c r="A129" s="40">
        <v>22</v>
      </c>
      <c r="B129" s="194"/>
      <c r="C129" s="194"/>
      <c r="D129" s="195" t="s">
        <v>7</v>
      </c>
      <c r="E129" s="208"/>
      <c r="F129" s="200"/>
      <c r="G129" s="200"/>
      <c r="H129" s="161"/>
      <c r="I129" s="212"/>
      <c r="J129" s="209"/>
      <c r="K129" s="209"/>
      <c r="L129" s="209"/>
      <c r="M129" s="209"/>
      <c r="N129" s="210"/>
      <c r="O129" s="194"/>
      <c r="P129" s="194"/>
      <c r="Q129" s="211"/>
      <c r="R129" s="160"/>
    </row>
    <row r="130" spans="1:22" s="40" customFormat="1" x14ac:dyDescent="0.25">
      <c r="A130" s="40">
        <v>23</v>
      </c>
      <c r="B130" s="194"/>
      <c r="C130" s="194"/>
      <c r="D130" s="195" t="s">
        <v>7</v>
      </c>
      <c r="E130" s="208"/>
      <c r="F130" s="200"/>
      <c r="G130" s="200"/>
      <c r="H130" s="161"/>
      <c r="I130" s="212"/>
      <c r="J130" s="209"/>
      <c r="K130" s="209"/>
      <c r="L130" s="209"/>
      <c r="M130" s="209"/>
      <c r="N130" s="210"/>
      <c r="O130" s="194"/>
      <c r="P130" s="194"/>
      <c r="Q130" s="211"/>
      <c r="R130" s="160"/>
    </row>
    <row r="131" spans="1:22" s="40" customFormat="1" x14ac:dyDescent="0.25">
      <c r="A131" s="40">
        <v>24</v>
      </c>
      <c r="B131" s="194"/>
      <c r="C131" s="194"/>
      <c r="D131" s="195" t="s">
        <v>7</v>
      </c>
      <c r="E131" s="208"/>
      <c r="F131" s="200"/>
      <c r="G131" s="200"/>
      <c r="H131" s="161"/>
      <c r="I131" s="212"/>
      <c r="J131" s="209"/>
      <c r="K131" s="209"/>
      <c r="L131" s="209"/>
      <c r="M131" s="209"/>
      <c r="N131" s="210"/>
      <c r="O131" s="194"/>
      <c r="P131" s="194"/>
      <c r="Q131" s="211"/>
      <c r="R131" s="160"/>
    </row>
    <row r="132" spans="1:22" s="40" customFormat="1" ht="15.75" thickBot="1" x14ac:dyDescent="0.3">
      <c r="A132" s="40">
        <v>25</v>
      </c>
      <c r="B132" s="194"/>
      <c r="C132" s="194"/>
      <c r="D132" s="195" t="s">
        <v>7</v>
      </c>
      <c r="E132" s="208"/>
      <c r="F132" s="200"/>
      <c r="G132" s="203"/>
      <c r="H132" s="161"/>
      <c r="I132" s="213"/>
      <c r="J132" s="214"/>
      <c r="K132" s="214"/>
      <c r="L132" s="214"/>
      <c r="M132" s="214"/>
      <c r="N132" s="210"/>
      <c r="O132" s="194"/>
      <c r="P132" s="194"/>
      <c r="Q132" s="215"/>
      <c r="R132" s="160"/>
    </row>
    <row r="133" spans="1:22" ht="18" customHeight="1" thickBot="1" x14ac:dyDescent="0.35">
      <c r="A133" s="162"/>
      <c r="B133" s="119"/>
      <c r="C133" s="119"/>
      <c r="D133" s="46"/>
      <c r="E133" s="162"/>
      <c r="F133" s="163">
        <f>SUM(F108:F132)</f>
        <v>0</v>
      </c>
      <c r="G133" s="163">
        <f>SUM(G108:G132)</f>
        <v>0</v>
      </c>
      <c r="H133" s="164"/>
      <c r="I133" s="165">
        <f t="shared" ref="I133:M133" si="1">SUM(I108:I132)</f>
        <v>0</v>
      </c>
      <c r="J133" s="166">
        <f t="shared" si="1"/>
        <v>0</v>
      </c>
      <c r="K133" s="165">
        <f t="shared" si="1"/>
        <v>0</v>
      </c>
      <c r="L133" s="166">
        <f t="shared" si="1"/>
        <v>0</v>
      </c>
      <c r="M133" s="166">
        <f t="shared" si="1"/>
        <v>0</v>
      </c>
      <c r="N133" s="167"/>
      <c r="O133" s="167"/>
      <c r="P133" s="168">
        <f>SUM(P108:P132)</f>
        <v>0</v>
      </c>
      <c r="Q133" s="169">
        <f>SUM(Q108:Q132)</f>
        <v>0</v>
      </c>
      <c r="S133" s="170"/>
      <c r="T133" s="46"/>
      <c r="U133" s="162"/>
      <c r="V133" s="162"/>
    </row>
    <row r="134" spans="1:22" ht="63.6" customHeight="1" thickBot="1" x14ac:dyDescent="0.35">
      <c r="A134" s="162"/>
      <c r="B134" s="119"/>
      <c r="C134" s="119"/>
      <c r="D134" s="46"/>
      <c r="E134" s="162"/>
      <c r="F134" s="162"/>
      <c r="G134" s="171"/>
      <c r="H134" s="172"/>
      <c r="I134" s="171"/>
      <c r="J134" s="37"/>
      <c r="K134" s="37"/>
      <c r="L134" s="37"/>
      <c r="M134" s="37"/>
      <c r="N134" s="37"/>
      <c r="O134" s="37"/>
      <c r="P134" s="37"/>
      <c r="Q134" s="172"/>
      <c r="R134" s="172"/>
      <c r="S134" s="162"/>
      <c r="T134" s="46"/>
      <c r="U134" s="162"/>
      <c r="V134" s="162"/>
    </row>
    <row r="135" spans="1:22" ht="13.15" customHeight="1" x14ac:dyDescent="0.3">
      <c r="A135" s="162"/>
      <c r="B135" s="127">
        <f>COUNTA(B108:B132)</f>
        <v>0</v>
      </c>
      <c r="C135" s="128" t="s">
        <v>145</v>
      </c>
      <c r="D135" s="129"/>
      <c r="E135" s="173"/>
      <c r="F135" s="174"/>
      <c r="G135" s="175"/>
      <c r="H135" s="176"/>
      <c r="I135" s="129"/>
      <c r="J135" s="132"/>
      <c r="K135" s="133">
        <f>COUNTIF(D108:D132,"Autres formats")</f>
        <v>0</v>
      </c>
      <c r="L135" s="128" t="s">
        <v>146</v>
      </c>
      <c r="M135" s="132"/>
      <c r="N135" s="132"/>
      <c r="O135" s="134"/>
      <c r="P135" s="135"/>
      <c r="Q135" s="162"/>
      <c r="R135" s="162"/>
      <c r="S135" s="162"/>
      <c r="T135" s="46"/>
      <c r="U135" s="162"/>
      <c r="V135" s="162"/>
    </row>
    <row r="136" spans="1:22" ht="13.15" customHeight="1" x14ac:dyDescent="0.3">
      <c r="A136" s="162"/>
      <c r="B136" s="137">
        <f>COUNTIF(D108:D132,"Long métrage fiction")</f>
        <v>0</v>
      </c>
      <c r="C136" s="138" t="s">
        <v>147</v>
      </c>
      <c r="D136" s="139"/>
      <c r="E136" s="140">
        <f>COUNTIF(D108:D132,"Moyen métrage fiction")</f>
        <v>0</v>
      </c>
      <c r="F136" s="138" t="s">
        <v>148</v>
      </c>
      <c r="G136" s="141"/>
      <c r="H136" s="141"/>
      <c r="I136" s="139"/>
      <c r="J136" s="142"/>
      <c r="K136" s="143">
        <f>COUNTIF(D108:D132,"Court métrage fiction")</f>
        <v>0</v>
      </c>
      <c r="L136" s="138" t="s">
        <v>149</v>
      </c>
      <c r="M136" s="142"/>
      <c r="N136" s="142"/>
      <c r="O136" s="144"/>
      <c r="P136" s="145"/>
      <c r="Q136" s="162"/>
      <c r="R136" s="162"/>
      <c r="S136" s="162"/>
      <c r="T136" s="46"/>
      <c r="U136" s="162"/>
      <c r="V136" s="162"/>
    </row>
    <row r="137" spans="1:22" ht="13.15" customHeight="1" x14ac:dyDescent="0.3">
      <c r="A137" s="162"/>
      <c r="B137" s="137">
        <f>COUNTIF(D108:D132,"Long métrage animation")</f>
        <v>0</v>
      </c>
      <c r="C137" s="138" t="s">
        <v>150</v>
      </c>
      <c r="D137" s="139"/>
      <c r="E137" s="140">
        <f>COUNTIF(D108:D132,"Moyen métrage animation")</f>
        <v>0</v>
      </c>
      <c r="F137" s="138" t="s">
        <v>151</v>
      </c>
      <c r="G137" s="141"/>
      <c r="H137" s="141"/>
      <c r="I137" s="139"/>
      <c r="J137" s="142"/>
      <c r="K137" s="143">
        <f>COUNTIF(D108:D132,"Court métrage animation")</f>
        <v>0</v>
      </c>
      <c r="L137" s="138" t="s">
        <v>152</v>
      </c>
      <c r="M137" s="142"/>
      <c r="N137" s="142"/>
      <c r="O137" s="144"/>
      <c r="P137" s="145"/>
      <c r="Q137" s="162"/>
      <c r="R137" s="162"/>
      <c r="S137" s="162"/>
      <c r="T137" s="46"/>
      <c r="U137" s="162"/>
      <c r="V137" s="162"/>
    </row>
    <row r="138" spans="1:22" ht="13.15" customHeight="1" x14ac:dyDescent="0.3">
      <c r="A138" s="162"/>
      <c r="B138" s="137">
        <f>COUNTIF(D108:D132,"Long métrage documentaire")</f>
        <v>0</v>
      </c>
      <c r="C138" s="138" t="s">
        <v>153</v>
      </c>
      <c r="D138" s="139"/>
      <c r="E138" s="140">
        <f>COUNTIF(D108:D132,"Moyen métrage documentaire")</f>
        <v>0</v>
      </c>
      <c r="F138" s="138" t="s">
        <v>154</v>
      </c>
      <c r="G138" s="141"/>
      <c r="H138" s="141"/>
      <c r="I138" s="139"/>
      <c r="J138" s="142"/>
      <c r="K138" s="143">
        <f>COUNTIF(D108:D132,"Court métrage documentaire")</f>
        <v>0</v>
      </c>
      <c r="L138" s="138" t="s">
        <v>155</v>
      </c>
      <c r="M138" s="142"/>
      <c r="N138" s="142"/>
      <c r="O138" s="144"/>
      <c r="P138" s="145"/>
      <c r="Q138" s="162"/>
      <c r="R138" s="162"/>
      <c r="S138" s="162"/>
      <c r="T138" s="46"/>
      <c r="U138" s="162"/>
      <c r="V138" s="162"/>
    </row>
    <row r="139" spans="1:22" ht="13.15" customHeight="1" x14ac:dyDescent="0.3">
      <c r="A139" s="162"/>
      <c r="B139" s="146">
        <f>SUMIFS(G108:G132,D108:D132,"Long métrage fiction")</f>
        <v>0</v>
      </c>
      <c r="C139" s="138" t="s">
        <v>156</v>
      </c>
      <c r="D139" s="139"/>
      <c r="E139" s="147">
        <f>SUMIFS(G108:G132,D108:D132,"Moyen métrage fiction")</f>
        <v>0</v>
      </c>
      <c r="F139" s="138" t="s">
        <v>157</v>
      </c>
      <c r="G139" s="141"/>
      <c r="H139" s="141"/>
      <c r="I139" s="139"/>
      <c r="J139" s="142"/>
      <c r="K139" s="148">
        <f>SUMIFS(G108:G132,D108:D132,"Court métrage fiction")</f>
        <v>0</v>
      </c>
      <c r="L139" s="138" t="s">
        <v>158</v>
      </c>
      <c r="M139" s="142"/>
      <c r="N139" s="142"/>
      <c r="O139" s="144"/>
      <c r="P139" s="145"/>
      <c r="Q139" s="162"/>
      <c r="R139" s="162"/>
      <c r="S139" s="162"/>
      <c r="T139" s="46"/>
      <c r="U139" s="162"/>
      <c r="V139" s="162"/>
    </row>
    <row r="140" spans="1:22" ht="13.15" customHeight="1" x14ac:dyDescent="0.3">
      <c r="A140" s="162"/>
      <c r="B140" s="146">
        <f>SUMIFS(G108:G132,D108:D132,"Long métrage animation")</f>
        <v>0</v>
      </c>
      <c r="C140" s="138" t="s">
        <v>159</v>
      </c>
      <c r="D140" s="139"/>
      <c r="E140" s="147">
        <f>SUMIFS(G108:G132,D108:D132,"Moyen métrage animation")</f>
        <v>0</v>
      </c>
      <c r="F140" s="138" t="s">
        <v>160</v>
      </c>
      <c r="G140" s="141"/>
      <c r="H140" s="141"/>
      <c r="I140" s="139"/>
      <c r="J140" s="142"/>
      <c r="K140" s="148">
        <f>SUMIFS(G108:G132,D108:D132,"Court métrage animation")</f>
        <v>0</v>
      </c>
      <c r="L140" s="138" t="s">
        <v>161</v>
      </c>
      <c r="M140" s="142"/>
      <c r="N140" s="142"/>
      <c r="O140" s="144"/>
      <c r="P140" s="145"/>
      <c r="Q140" s="162"/>
      <c r="R140" s="162"/>
      <c r="S140" s="162"/>
      <c r="T140" s="46"/>
      <c r="U140" s="162"/>
      <c r="V140" s="162"/>
    </row>
    <row r="141" spans="1:22" ht="13.15" customHeight="1" x14ac:dyDescent="0.3">
      <c r="A141" s="162"/>
      <c r="B141" s="146">
        <f>SUMIFS(G108:G132,D108:D132,"Long métrage documentaire")</f>
        <v>0</v>
      </c>
      <c r="C141" s="138" t="s">
        <v>162</v>
      </c>
      <c r="D141" s="139"/>
      <c r="E141" s="147">
        <f>SUMIFS(G108:G132,D108:D132,"Moyen métrage documentaire")</f>
        <v>0</v>
      </c>
      <c r="F141" s="138" t="s">
        <v>163</v>
      </c>
      <c r="G141" s="141"/>
      <c r="H141" s="141"/>
      <c r="I141" s="139"/>
      <c r="J141" s="142"/>
      <c r="K141" s="148">
        <f>SUMIFS(G108:G132,D108:D132,"Court métrage documentaire")</f>
        <v>0</v>
      </c>
      <c r="L141" s="138" t="s">
        <v>164</v>
      </c>
      <c r="M141" s="142"/>
      <c r="N141" s="142"/>
      <c r="O141" s="144"/>
      <c r="P141" s="145"/>
      <c r="Q141" s="162"/>
      <c r="R141" s="162"/>
      <c r="S141" s="162"/>
      <c r="T141" s="46"/>
      <c r="U141" s="162"/>
      <c r="V141" s="162"/>
    </row>
    <row r="142" spans="1:22" ht="13.15" customHeight="1" thickBot="1" x14ac:dyDescent="0.35">
      <c r="A142" s="162"/>
      <c r="B142" s="177"/>
      <c r="C142" s="151"/>
      <c r="D142" s="151"/>
      <c r="E142" s="151"/>
      <c r="F142" s="151"/>
      <c r="G142" s="151"/>
      <c r="H142" s="151"/>
      <c r="I142" s="151"/>
      <c r="J142" s="151"/>
      <c r="K142" s="152">
        <f>SUMIFS(G108:G132,D108:D132,"Autres formats")</f>
        <v>0</v>
      </c>
      <c r="L142" s="153" t="s">
        <v>165</v>
      </c>
      <c r="M142" s="151"/>
      <c r="N142" s="151"/>
      <c r="O142" s="151"/>
      <c r="P142" s="154"/>
      <c r="Q142" s="162"/>
      <c r="R142" s="162"/>
      <c r="S142" s="162"/>
      <c r="T142" s="46"/>
      <c r="U142" s="162"/>
      <c r="V142" s="162"/>
    </row>
    <row r="143" spans="1:22" ht="18.75" x14ac:dyDescent="0.3">
      <c r="A143" s="33"/>
      <c r="B143" s="73"/>
      <c r="C143" s="110"/>
    </row>
    <row r="144" spans="1:22" ht="18.75" x14ac:dyDescent="0.3">
      <c r="A144" s="33" t="s">
        <v>166</v>
      </c>
    </row>
    <row r="145" spans="1:11" ht="17.45" customHeight="1" x14ac:dyDescent="0.3">
      <c r="A145" s="33"/>
      <c r="B145" s="251" t="s">
        <v>167</v>
      </c>
      <c r="C145" s="251"/>
      <c r="D145" s="251"/>
    </row>
    <row r="146" spans="1:11" ht="34.15" customHeight="1" x14ac:dyDescent="0.25">
      <c r="B146" s="109"/>
      <c r="C146" s="109"/>
      <c r="D146" s="261" t="s">
        <v>168</v>
      </c>
      <c r="E146" s="261"/>
      <c r="F146" s="109"/>
      <c r="G146" s="254" t="s">
        <v>169</v>
      </c>
      <c r="H146" s="254"/>
      <c r="I146" s="109"/>
      <c r="J146" s="109"/>
      <c r="K146" s="109"/>
    </row>
    <row r="147" spans="1:11" ht="28.15" customHeight="1" x14ac:dyDescent="0.25">
      <c r="B147" s="109"/>
      <c r="C147" s="109"/>
      <c r="D147" s="39" t="s">
        <v>170</v>
      </c>
      <c r="E147" s="39" t="s">
        <v>171</v>
      </c>
      <c r="F147" s="39"/>
      <c r="G147" s="39" t="s">
        <v>170</v>
      </c>
      <c r="H147" s="39" t="s">
        <v>172</v>
      </c>
      <c r="I147" s="39"/>
    </row>
    <row r="148" spans="1:11" x14ac:dyDescent="0.25">
      <c r="B148" s="109"/>
      <c r="C148" s="178" t="s">
        <v>173</v>
      </c>
      <c r="D148" s="179">
        <f>P93</f>
        <v>0</v>
      </c>
      <c r="E148" s="216"/>
      <c r="F148" s="75"/>
      <c r="G148" s="180">
        <f>P133</f>
        <v>0</v>
      </c>
      <c r="H148" s="216"/>
      <c r="I148" s="39"/>
      <c r="J148" s="43"/>
    </row>
    <row r="149" spans="1:11" x14ac:dyDescent="0.25">
      <c r="B149" s="109"/>
      <c r="C149" s="178" t="s">
        <v>174</v>
      </c>
      <c r="D149" s="218"/>
      <c r="E149" s="217"/>
      <c r="F149" s="75"/>
      <c r="G149" s="217"/>
      <c r="H149" s="217"/>
      <c r="I149" s="39"/>
    </row>
    <row r="150" spans="1:11" x14ac:dyDescent="0.25">
      <c r="B150" s="109"/>
      <c r="C150" s="36" t="s">
        <v>175</v>
      </c>
      <c r="D150" s="181"/>
      <c r="E150" s="217"/>
      <c r="F150" s="75"/>
      <c r="G150" s="181"/>
      <c r="H150" s="217"/>
      <c r="I150" s="39"/>
    </row>
    <row r="151" spans="1:11" x14ac:dyDescent="0.25">
      <c r="B151" s="109"/>
      <c r="C151" s="178" t="s">
        <v>176</v>
      </c>
      <c r="D151" s="182"/>
      <c r="E151" s="217"/>
      <c r="F151" s="75"/>
      <c r="G151" s="183"/>
      <c r="H151" s="217"/>
      <c r="I151" s="39"/>
    </row>
    <row r="152" spans="1:11" x14ac:dyDescent="0.25">
      <c r="B152" s="109"/>
      <c r="C152" s="178" t="s">
        <v>177</v>
      </c>
      <c r="D152" s="219"/>
      <c r="E152" s="217"/>
      <c r="F152" s="75"/>
      <c r="G152" s="216"/>
      <c r="H152" s="217"/>
      <c r="I152" s="39"/>
    </row>
    <row r="153" spans="1:11" x14ac:dyDescent="0.25">
      <c r="B153" s="109"/>
      <c r="C153" s="178" t="s">
        <v>178</v>
      </c>
      <c r="D153" s="218"/>
      <c r="E153" s="217"/>
      <c r="F153" s="75"/>
      <c r="G153" s="217"/>
      <c r="H153" s="217"/>
      <c r="I153" s="39"/>
    </row>
    <row r="154" spans="1:11" x14ac:dyDescent="0.25">
      <c r="B154" s="109"/>
      <c r="C154" s="178" t="s">
        <v>179</v>
      </c>
      <c r="D154" s="181"/>
      <c r="E154" s="217"/>
      <c r="F154" s="75"/>
      <c r="G154" s="181"/>
      <c r="H154" s="217"/>
      <c r="I154" s="39"/>
    </row>
    <row r="155" spans="1:11" x14ac:dyDescent="0.25">
      <c r="B155" s="109"/>
      <c r="C155" s="178" t="s">
        <v>180</v>
      </c>
      <c r="D155" s="183"/>
      <c r="E155" s="216"/>
      <c r="F155" s="75"/>
      <c r="G155" s="183"/>
      <c r="H155" s="216"/>
      <c r="I155" s="39"/>
    </row>
    <row r="156" spans="1:11" x14ac:dyDescent="0.25">
      <c r="C156" s="178" t="s">
        <v>181</v>
      </c>
      <c r="D156" s="183"/>
      <c r="E156" s="216"/>
      <c r="F156" s="75"/>
      <c r="G156" s="183"/>
      <c r="H156" s="216"/>
      <c r="I156" s="39"/>
    </row>
    <row r="157" spans="1:11" x14ac:dyDescent="0.25">
      <c r="C157" s="178" t="s">
        <v>182</v>
      </c>
      <c r="D157" s="183"/>
      <c r="E157" s="216"/>
      <c r="F157" s="75"/>
      <c r="G157" s="183"/>
      <c r="H157" s="216"/>
      <c r="I157" s="39"/>
    </row>
    <row r="158" spans="1:11" x14ac:dyDescent="0.25">
      <c r="C158" s="178" t="s">
        <v>183</v>
      </c>
      <c r="D158" s="183"/>
      <c r="E158" s="216"/>
      <c r="F158" s="75"/>
      <c r="G158" s="183"/>
      <c r="H158" s="216"/>
      <c r="I158" s="39"/>
    </row>
    <row r="159" spans="1:11" x14ac:dyDescent="0.25">
      <c r="C159" s="178" t="s">
        <v>184</v>
      </c>
      <c r="D159" s="183"/>
      <c r="E159" s="216"/>
      <c r="F159" s="75"/>
      <c r="G159" s="183"/>
      <c r="H159" s="216"/>
      <c r="I159" s="39"/>
    </row>
    <row r="160" spans="1:11" x14ac:dyDescent="0.25">
      <c r="C160" s="178" t="s">
        <v>185</v>
      </c>
      <c r="D160" s="182"/>
      <c r="E160" s="216"/>
      <c r="F160" s="75"/>
      <c r="G160" s="182"/>
      <c r="H160" s="216"/>
      <c r="I160" s="39"/>
    </row>
    <row r="161" spans="2:13" x14ac:dyDescent="0.25">
      <c r="C161" s="178" t="s">
        <v>186</v>
      </c>
      <c r="D161" s="219"/>
      <c r="E161" s="216"/>
      <c r="F161" s="75"/>
      <c r="G161" s="216"/>
      <c r="H161" s="216"/>
      <c r="I161" s="39"/>
    </row>
    <row r="162" spans="2:13" x14ac:dyDescent="0.25">
      <c r="C162" s="178" t="s">
        <v>186</v>
      </c>
      <c r="D162" s="219"/>
      <c r="E162" s="216"/>
      <c r="F162" s="75"/>
      <c r="G162" s="216"/>
      <c r="H162" s="216"/>
      <c r="I162" s="39"/>
    </row>
    <row r="163" spans="2:13" x14ac:dyDescent="0.25">
      <c r="C163" s="178" t="s">
        <v>186</v>
      </c>
      <c r="D163" s="219"/>
      <c r="E163" s="216"/>
      <c r="F163" s="75"/>
      <c r="G163" s="216"/>
      <c r="H163" s="216"/>
      <c r="I163" s="39"/>
    </row>
    <row r="164" spans="2:13" x14ac:dyDescent="0.25">
      <c r="C164" s="178" t="s">
        <v>186</v>
      </c>
      <c r="D164" s="219"/>
      <c r="E164" s="216"/>
      <c r="F164" s="75"/>
      <c r="G164" s="216"/>
      <c r="H164" s="216"/>
      <c r="I164" s="39"/>
    </row>
    <row r="165" spans="2:13" x14ac:dyDescent="0.25">
      <c r="C165" s="178" t="s">
        <v>186</v>
      </c>
      <c r="D165" s="219"/>
      <c r="E165" s="216"/>
      <c r="F165" s="75"/>
      <c r="G165" s="216"/>
      <c r="H165" s="216"/>
      <c r="I165" s="39"/>
    </row>
    <row r="166" spans="2:13" ht="15.75" thickBot="1" x14ac:dyDescent="0.3">
      <c r="D166" s="75"/>
      <c r="E166" s="75"/>
      <c r="F166" s="75"/>
      <c r="G166" s="126"/>
      <c r="H166" s="126"/>
      <c r="I166" s="39"/>
    </row>
    <row r="167" spans="2:13" ht="19.5" thickBot="1" x14ac:dyDescent="0.35">
      <c r="B167" s="184" t="s">
        <v>187</v>
      </c>
      <c r="C167" s="184"/>
      <c r="D167" s="185"/>
      <c r="E167" s="186">
        <f>SUM(E148:E165)</f>
        <v>0</v>
      </c>
      <c r="F167" s="185"/>
      <c r="G167" s="185"/>
      <c r="H167" s="186">
        <f>SUM(H148:H165)</f>
        <v>0</v>
      </c>
      <c r="I167" s="47"/>
      <c r="K167" s="47"/>
      <c r="L167" s="47"/>
      <c r="M167" s="47"/>
    </row>
    <row r="168" spans="2:13" x14ac:dyDescent="0.25">
      <c r="K168" s="46"/>
      <c r="L168" s="46"/>
      <c r="M168" s="46"/>
    </row>
    <row r="172" spans="2:13" ht="15.75" thickBot="1" x14ac:dyDescent="0.3"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</row>
  </sheetData>
  <mergeCells count="85">
    <mergeCell ref="P59:T59"/>
    <mergeCell ref="F42:H42"/>
    <mergeCell ref="F58:F59"/>
    <mergeCell ref="F71:G71"/>
    <mergeCell ref="F70:H70"/>
    <mergeCell ref="I70:K70"/>
    <mergeCell ref="K71:K72"/>
    <mergeCell ref="J60:J61"/>
    <mergeCell ref="K60:K61"/>
    <mergeCell ref="L60:L61"/>
    <mergeCell ref="M60:M61"/>
    <mergeCell ref="N60:N61"/>
    <mergeCell ref="B58:C58"/>
    <mergeCell ref="D63:E63"/>
    <mergeCell ref="D60:E60"/>
    <mergeCell ref="D62:E62"/>
    <mergeCell ref="B62:C62"/>
    <mergeCell ref="B63:C63"/>
    <mergeCell ref="D58:E58"/>
    <mergeCell ref="B59:C59"/>
    <mergeCell ref="B60:C60"/>
    <mergeCell ref="T105:Y106"/>
    <mergeCell ref="I106:I107"/>
    <mergeCell ref="J106:J107"/>
    <mergeCell ref="K106:K107"/>
    <mergeCell ref="L106:L107"/>
    <mergeCell ref="M106:M107"/>
    <mergeCell ref="N106:N107"/>
    <mergeCell ref="O106:O107"/>
    <mergeCell ref="Q106:Q107"/>
    <mergeCell ref="P105:Q105"/>
    <mergeCell ref="I105:K105"/>
    <mergeCell ref="L105:M105"/>
    <mergeCell ref="P106:P107"/>
    <mergeCell ref="B70:B72"/>
    <mergeCell ref="C70:C72"/>
    <mergeCell ref="P71:P72"/>
    <mergeCell ref="P70:Q70"/>
    <mergeCell ref="Q71:Q72"/>
    <mergeCell ref="L71:L72"/>
    <mergeCell ref="M71:M72"/>
    <mergeCell ref="D70:D72"/>
    <mergeCell ref="E70:E72"/>
    <mergeCell ref="N71:N72"/>
    <mergeCell ref="O71:O72"/>
    <mergeCell ref="L70:M70"/>
    <mergeCell ref="H71:H72"/>
    <mergeCell ref="I71:I72"/>
    <mergeCell ref="J71:J72"/>
    <mergeCell ref="G146:H146"/>
    <mergeCell ref="B105:B107"/>
    <mergeCell ref="C105:C107"/>
    <mergeCell ref="D105:D107"/>
    <mergeCell ref="E105:E107"/>
    <mergeCell ref="D146:E146"/>
    <mergeCell ref="B145:D145"/>
    <mergeCell ref="F106:G106"/>
    <mergeCell ref="F105:G105"/>
    <mergeCell ref="D4:E4"/>
    <mergeCell ref="B40:C40"/>
    <mergeCell ref="B7:D7"/>
    <mergeCell ref="B9:C9"/>
    <mergeCell ref="B21:C21"/>
    <mergeCell ref="B30:C30"/>
    <mergeCell ref="D40:E40"/>
    <mergeCell ref="D36:E36"/>
    <mergeCell ref="D38:E38"/>
    <mergeCell ref="B66:C66"/>
    <mergeCell ref="D65:E65"/>
    <mergeCell ref="D66:E66"/>
    <mergeCell ref="B69:C69"/>
    <mergeCell ref="D64:E64"/>
    <mergeCell ref="B65:C65"/>
    <mergeCell ref="B64:C64"/>
    <mergeCell ref="B55:C55"/>
    <mergeCell ref="G6:J7"/>
    <mergeCell ref="D42:E42"/>
    <mergeCell ref="B8:C8"/>
    <mergeCell ref="B44:C44"/>
    <mergeCell ref="D44:E44"/>
    <mergeCell ref="D46:E46"/>
    <mergeCell ref="D48:E48"/>
    <mergeCell ref="D55:E55"/>
    <mergeCell ref="D50:E50"/>
    <mergeCell ref="D52:E52"/>
  </mergeCells>
  <phoneticPr fontId="29" type="noConversion"/>
  <conditionalFormatting sqref="F42:H42">
    <cfRule type="notContainsBlanks" dxfId="0" priority="1">
      <formula>LEN(TRIM(F42))&gt;0</formula>
    </cfRule>
  </conditionalFormatting>
  <dataValidations count="2">
    <dataValidation type="list" allowBlank="1" showInputMessage="1" showErrorMessage="1" sqref="C5" xr:uid="{B6F19866-50AD-4ADA-AEEF-3A1C5DA2AA33}">
      <formula1>$Z$108:$Z$117</formula1>
    </dataValidation>
    <dataValidation type="list" allowBlank="1" showInputMessage="1" showErrorMessage="1" sqref="D108:D132 D73:D92" xr:uid="{EF72CE4C-A3D3-468B-B179-DC81E8B1FBB0}">
      <formula1>$Y$74:$Y$84</formula1>
    </dataValidation>
  </dataValidations>
  <pageMargins left="0.7" right="0.7" top="0.75" bottom="0.75" header="0.3" footer="0.3"/>
  <pageSetup scale="23" orientation="landscape" r:id="rId1"/>
  <rowBreaks count="3" manualBreakCount="3">
    <brk id="66" max="16383" man="1"/>
    <brk id="103" max="17" man="1"/>
    <brk id="143" max="17" man="1"/>
  </rowBreaks>
  <colBreaks count="1" manualBreakCount="1">
    <brk id="18" max="1048575" man="1"/>
  </colBreaks>
  <ignoredErrors>
    <ignoredError sqref="D5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A081-7E98-4DAE-98F0-55B454E4B1EA}">
  <sheetPr codeName="Feuil2">
    <tabColor theme="8" tint="0.79998168889431442"/>
  </sheetPr>
  <dimension ref="B1:H39"/>
  <sheetViews>
    <sheetView workbookViewId="0">
      <selection activeCell="G7" sqref="G7"/>
    </sheetView>
  </sheetViews>
  <sheetFormatPr baseColWidth="10" defaultColWidth="10.85546875" defaultRowHeight="12" x14ac:dyDescent="0.25"/>
  <cols>
    <col min="1" max="1" width="24.140625" style="8" customWidth="1"/>
    <col min="2" max="2" width="3" style="8" customWidth="1"/>
    <col min="3" max="3" width="5.7109375" style="9" customWidth="1"/>
    <col min="4" max="4" width="38.85546875" style="8" customWidth="1"/>
    <col min="5" max="5" width="42.7109375" style="8" customWidth="1"/>
    <col min="6" max="6" width="2.85546875" style="8" customWidth="1"/>
    <col min="7" max="7" width="40.28515625" style="8" customWidth="1"/>
    <col min="8" max="8" width="6.7109375" style="8" customWidth="1"/>
    <col min="9" max="214" width="10.85546875" style="8"/>
    <col min="215" max="215" width="4.42578125" style="8" customWidth="1"/>
    <col min="216" max="216" width="43" style="8" customWidth="1"/>
    <col min="217" max="225" width="12.140625" style="8" customWidth="1"/>
    <col min="226" max="226" width="1.140625" style="8" customWidth="1"/>
    <col min="227" max="227" width="12.140625" style="8" customWidth="1"/>
    <col min="228" max="470" width="10.85546875" style="8"/>
    <col min="471" max="471" width="4.42578125" style="8" customWidth="1"/>
    <col min="472" max="472" width="43" style="8" customWidth="1"/>
    <col min="473" max="481" width="12.140625" style="8" customWidth="1"/>
    <col min="482" max="482" width="1.140625" style="8" customWidth="1"/>
    <col min="483" max="483" width="12.140625" style="8" customWidth="1"/>
    <col min="484" max="726" width="10.85546875" style="8"/>
    <col min="727" max="727" width="4.42578125" style="8" customWidth="1"/>
    <col min="728" max="728" width="43" style="8" customWidth="1"/>
    <col min="729" max="737" width="12.140625" style="8" customWidth="1"/>
    <col min="738" max="738" width="1.140625" style="8" customWidth="1"/>
    <col min="739" max="739" width="12.140625" style="8" customWidth="1"/>
    <col min="740" max="982" width="10.85546875" style="8"/>
    <col min="983" max="983" width="4.42578125" style="8" customWidth="1"/>
    <col min="984" max="984" width="43" style="8" customWidth="1"/>
    <col min="985" max="993" width="12.140625" style="8" customWidth="1"/>
    <col min="994" max="994" width="1.140625" style="8" customWidth="1"/>
    <col min="995" max="995" width="12.140625" style="8" customWidth="1"/>
    <col min="996" max="1238" width="10.85546875" style="8"/>
    <col min="1239" max="1239" width="4.42578125" style="8" customWidth="1"/>
    <col min="1240" max="1240" width="43" style="8" customWidth="1"/>
    <col min="1241" max="1249" width="12.140625" style="8" customWidth="1"/>
    <col min="1250" max="1250" width="1.140625" style="8" customWidth="1"/>
    <col min="1251" max="1251" width="12.140625" style="8" customWidth="1"/>
    <col min="1252" max="1494" width="10.85546875" style="8"/>
    <col min="1495" max="1495" width="4.42578125" style="8" customWidth="1"/>
    <col min="1496" max="1496" width="43" style="8" customWidth="1"/>
    <col min="1497" max="1505" width="12.140625" style="8" customWidth="1"/>
    <col min="1506" max="1506" width="1.140625" style="8" customWidth="1"/>
    <col min="1507" max="1507" width="12.140625" style="8" customWidth="1"/>
    <col min="1508" max="1750" width="10.85546875" style="8"/>
    <col min="1751" max="1751" width="4.42578125" style="8" customWidth="1"/>
    <col min="1752" max="1752" width="43" style="8" customWidth="1"/>
    <col min="1753" max="1761" width="12.140625" style="8" customWidth="1"/>
    <col min="1762" max="1762" width="1.140625" style="8" customWidth="1"/>
    <col min="1763" max="1763" width="12.140625" style="8" customWidth="1"/>
    <col min="1764" max="2006" width="10.85546875" style="8"/>
    <col min="2007" max="2007" width="4.42578125" style="8" customWidth="1"/>
    <col min="2008" max="2008" width="43" style="8" customWidth="1"/>
    <col min="2009" max="2017" width="12.140625" style="8" customWidth="1"/>
    <col min="2018" max="2018" width="1.140625" style="8" customWidth="1"/>
    <col min="2019" max="2019" width="12.140625" style="8" customWidth="1"/>
    <col min="2020" max="2262" width="10.85546875" style="8"/>
    <col min="2263" max="2263" width="4.42578125" style="8" customWidth="1"/>
    <col min="2264" max="2264" width="43" style="8" customWidth="1"/>
    <col min="2265" max="2273" width="12.140625" style="8" customWidth="1"/>
    <col min="2274" max="2274" width="1.140625" style="8" customWidth="1"/>
    <col min="2275" max="2275" width="12.140625" style="8" customWidth="1"/>
    <col min="2276" max="2518" width="10.85546875" style="8"/>
    <col min="2519" max="2519" width="4.42578125" style="8" customWidth="1"/>
    <col min="2520" max="2520" width="43" style="8" customWidth="1"/>
    <col min="2521" max="2529" width="12.140625" style="8" customWidth="1"/>
    <col min="2530" max="2530" width="1.140625" style="8" customWidth="1"/>
    <col min="2531" max="2531" width="12.140625" style="8" customWidth="1"/>
    <col min="2532" max="2774" width="10.85546875" style="8"/>
    <col min="2775" max="2775" width="4.42578125" style="8" customWidth="1"/>
    <col min="2776" max="2776" width="43" style="8" customWidth="1"/>
    <col min="2777" max="2785" width="12.140625" style="8" customWidth="1"/>
    <col min="2786" max="2786" width="1.140625" style="8" customWidth="1"/>
    <col min="2787" max="2787" width="12.140625" style="8" customWidth="1"/>
    <col min="2788" max="3030" width="10.85546875" style="8"/>
    <col min="3031" max="3031" width="4.42578125" style="8" customWidth="1"/>
    <col min="3032" max="3032" width="43" style="8" customWidth="1"/>
    <col min="3033" max="3041" width="12.140625" style="8" customWidth="1"/>
    <col min="3042" max="3042" width="1.140625" style="8" customWidth="1"/>
    <col min="3043" max="3043" width="12.140625" style="8" customWidth="1"/>
    <col min="3044" max="3286" width="10.85546875" style="8"/>
    <col min="3287" max="3287" width="4.42578125" style="8" customWidth="1"/>
    <col min="3288" max="3288" width="43" style="8" customWidth="1"/>
    <col min="3289" max="3297" width="12.140625" style="8" customWidth="1"/>
    <col min="3298" max="3298" width="1.140625" style="8" customWidth="1"/>
    <col min="3299" max="3299" width="12.140625" style="8" customWidth="1"/>
    <col min="3300" max="3542" width="10.85546875" style="8"/>
    <col min="3543" max="3543" width="4.42578125" style="8" customWidth="1"/>
    <col min="3544" max="3544" width="43" style="8" customWidth="1"/>
    <col min="3545" max="3553" width="12.140625" style="8" customWidth="1"/>
    <col min="3554" max="3554" width="1.140625" style="8" customWidth="1"/>
    <col min="3555" max="3555" width="12.140625" style="8" customWidth="1"/>
    <col min="3556" max="3798" width="10.85546875" style="8"/>
    <col min="3799" max="3799" width="4.42578125" style="8" customWidth="1"/>
    <col min="3800" max="3800" width="43" style="8" customWidth="1"/>
    <col min="3801" max="3809" width="12.140625" style="8" customWidth="1"/>
    <col min="3810" max="3810" width="1.140625" style="8" customWidth="1"/>
    <col min="3811" max="3811" width="12.140625" style="8" customWidth="1"/>
    <col min="3812" max="4054" width="10.85546875" style="8"/>
    <col min="4055" max="4055" width="4.42578125" style="8" customWidth="1"/>
    <col min="4056" max="4056" width="43" style="8" customWidth="1"/>
    <col min="4057" max="4065" width="12.140625" style="8" customWidth="1"/>
    <col min="4066" max="4066" width="1.140625" style="8" customWidth="1"/>
    <col min="4067" max="4067" width="12.140625" style="8" customWidth="1"/>
    <col min="4068" max="4310" width="10.85546875" style="8"/>
    <col min="4311" max="4311" width="4.42578125" style="8" customWidth="1"/>
    <col min="4312" max="4312" width="43" style="8" customWidth="1"/>
    <col min="4313" max="4321" width="12.140625" style="8" customWidth="1"/>
    <col min="4322" max="4322" width="1.140625" style="8" customWidth="1"/>
    <col min="4323" max="4323" width="12.140625" style="8" customWidth="1"/>
    <col min="4324" max="4566" width="10.85546875" style="8"/>
    <col min="4567" max="4567" width="4.42578125" style="8" customWidth="1"/>
    <col min="4568" max="4568" width="43" style="8" customWidth="1"/>
    <col min="4569" max="4577" width="12.140625" style="8" customWidth="1"/>
    <col min="4578" max="4578" width="1.140625" style="8" customWidth="1"/>
    <col min="4579" max="4579" width="12.140625" style="8" customWidth="1"/>
    <col min="4580" max="4822" width="10.85546875" style="8"/>
    <col min="4823" max="4823" width="4.42578125" style="8" customWidth="1"/>
    <col min="4824" max="4824" width="43" style="8" customWidth="1"/>
    <col min="4825" max="4833" width="12.140625" style="8" customWidth="1"/>
    <col min="4834" max="4834" width="1.140625" style="8" customWidth="1"/>
    <col min="4835" max="4835" width="12.140625" style="8" customWidth="1"/>
    <col min="4836" max="5078" width="10.85546875" style="8"/>
    <col min="5079" max="5079" width="4.42578125" style="8" customWidth="1"/>
    <col min="5080" max="5080" width="43" style="8" customWidth="1"/>
    <col min="5081" max="5089" width="12.140625" style="8" customWidth="1"/>
    <col min="5090" max="5090" width="1.140625" style="8" customWidth="1"/>
    <col min="5091" max="5091" width="12.140625" style="8" customWidth="1"/>
    <col min="5092" max="5334" width="10.85546875" style="8"/>
    <col min="5335" max="5335" width="4.42578125" style="8" customWidth="1"/>
    <col min="5336" max="5336" width="43" style="8" customWidth="1"/>
    <col min="5337" max="5345" width="12.140625" style="8" customWidth="1"/>
    <col min="5346" max="5346" width="1.140625" style="8" customWidth="1"/>
    <col min="5347" max="5347" width="12.140625" style="8" customWidth="1"/>
    <col min="5348" max="5590" width="10.85546875" style="8"/>
    <col min="5591" max="5591" width="4.42578125" style="8" customWidth="1"/>
    <col min="5592" max="5592" width="43" style="8" customWidth="1"/>
    <col min="5593" max="5601" width="12.140625" style="8" customWidth="1"/>
    <col min="5602" max="5602" width="1.140625" style="8" customWidth="1"/>
    <col min="5603" max="5603" width="12.140625" style="8" customWidth="1"/>
    <col min="5604" max="5846" width="10.85546875" style="8"/>
    <col min="5847" max="5847" width="4.42578125" style="8" customWidth="1"/>
    <col min="5848" max="5848" width="43" style="8" customWidth="1"/>
    <col min="5849" max="5857" width="12.140625" style="8" customWidth="1"/>
    <col min="5858" max="5858" width="1.140625" style="8" customWidth="1"/>
    <col min="5859" max="5859" width="12.140625" style="8" customWidth="1"/>
    <col min="5860" max="6102" width="10.85546875" style="8"/>
    <col min="6103" max="6103" width="4.42578125" style="8" customWidth="1"/>
    <col min="6104" max="6104" width="43" style="8" customWidth="1"/>
    <col min="6105" max="6113" width="12.140625" style="8" customWidth="1"/>
    <col min="6114" max="6114" width="1.140625" style="8" customWidth="1"/>
    <col min="6115" max="6115" width="12.140625" style="8" customWidth="1"/>
    <col min="6116" max="6358" width="10.85546875" style="8"/>
    <col min="6359" max="6359" width="4.42578125" style="8" customWidth="1"/>
    <col min="6360" max="6360" width="43" style="8" customWidth="1"/>
    <col min="6361" max="6369" width="12.140625" style="8" customWidth="1"/>
    <col min="6370" max="6370" width="1.140625" style="8" customWidth="1"/>
    <col min="6371" max="6371" width="12.140625" style="8" customWidth="1"/>
    <col min="6372" max="6614" width="10.85546875" style="8"/>
    <col min="6615" max="6615" width="4.42578125" style="8" customWidth="1"/>
    <col min="6616" max="6616" width="43" style="8" customWidth="1"/>
    <col min="6617" max="6625" width="12.140625" style="8" customWidth="1"/>
    <col min="6626" max="6626" width="1.140625" style="8" customWidth="1"/>
    <col min="6627" max="6627" width="12.140625" style="8" customWidth="1"/>
    <col min="6628" max="6870" width="10.85546875" style="8"/>
    <col min="6871" max="6871" width="4.42578125" style="8" customWidth="1"/>
    <col min="6872" max="6872" width="43" style="8" customWidth="1"/>
    <col min="6873" max="6881" width="12.140625" style="8" customWidth="1"/>
    <col min="6882" max="6882" width="1.140625" style="8" customWidth="1"/>
    <col min="6883" max="6883" width="12.140625" style="8" customWidth="1"/>
    <col min="6884" max="7126" width="10.85546875" style="8"/>
    <col min="7127" max="7127" width="4.42578125" style="8" customWidth="1"/>
    <col min="7128" max="7128" width="43" style="8" customWidth="1"/>
    <col min="7129" max="7137" width="12.140625" style="8" customWidth="1"/>
    <col min="7138" max="7138" width="1.140625" style="8" customWidth="1"/>
    <col min="7139" max="7139" width="12.140625" style="8" customWidth="1"/>
    <col min="7140" max="7382" width="10.85546875" style="8"/>
    <col min="7383" max="7383" width="4.42578125" style="8" customWidth="1"/>
    <col min="7384" max="7384" width="43" style="8" customWidth="1"/>
    <col min="7385" max="7393" width="12.140625" style="8" customWidth="1"/>
    <col min="7394" max="7394" width="1.140625" style="8" customWidth="1"/>
    <col min="7395" max="7395" width="12.140625" style="8" customWidth="1"/>
    <col min="7396" max="7638" width="10.85546875" style="8"/>
    <col min="7639" max="7639" width="4.42578125" style="8" customWidth="1"/>
    <col min="7640" max="7640" width="43" style="8" customWidth="1"/>
    <col min="7641" max="7649" width="12.140625" style="8" customWidth="1"/>
    <col min="7650" max="7650" width="1.140625" style="8" customWidth="1"/>
    <col min="7651" max="7651" width="12.140625" style="8" customWidth="1"/>
    <col min="7652" max="7894" width="10.85546875" style="8"/>
    <col min="7895" max="7895" width="4.42578125" style="8" customWidth="1"/>
    <col min="7896" max="7896" width="43" style="8" customWidth="1"/>
    <col min="7897" max="7905" width="12.140625" style="8" customWidth="1"/>
    <col min="7906" max="7906" width="1.140625" style="8" customWidth="1"/>
    <col min="7907" max="7907" width="12.140625" style="8" customWidth="1"/>
    <col min="7908" max="8150" width="10.85546875" style="8"/>
    <col min="8151" max="8151" width="4.42578125" style="8" customWidth="1"/>
    <col min="8152" max="8152" width="43" style="8" customWidth="1"/>
    <col min="8153" max="8161" width="12.140625" style="8" customWidth="1"/>
    <col min="8162" max="8162" width="1.140625" style="8" customWidth="1"/>
    <col min="8163" max="8163" width="12.140625" style="8" customWidth="1"/>
    <col min="8164" max="8406" width="10.85546875" style="8"/>
    <col min="8407" max="8407" width="4.42578125" style="8" customWidth="1"/>
    <col min="8408" max="8408" width="43" style="8" customWidth="1"/>
    <col min="8409" max="8417" width="12.140625" style="8" customWidth="1"/>
    <col min="8418" max="8418" width="1.140625" style="8" customWidth="1"/>
    <col min="8419" max="8419" width="12.140625" style="8" customWidth="1"/>
    <col min="8420" max="8662" width="10.85546875" style="8"/>
    <col min="8663" max="8663" width="4.42578125" style="8" customWidth="1"/>
    <col min="8664" max="8664" width="43" style="8" customWidth="1"/>
    <col min="8665" max="8673" width="12.140625" style="8" customWidth="1"/>
    <col min="8674" max="8674" width="1.140625" style="8" customWidth="1"/>
    <col min="8675" max="8675" width="12.140625" style="8" customWidth="1"/>
    <col min="8676" max="8918" width="10.85546875" style="8"/>
    <col min="8919" max="8919" width="4.42578125" style="8" customWidth="1"/>
    <col min="8920" max="8920" width="43" style="8" customWidth="1"/>
    <col min="8921" max="8929" width="12.140625" style="8" customWidth="1"/>
    <col min="8930" max="8930" width="1.140625" style="8" customWidth="1"/>
    <col min="8931" max="8931" width="12.140625" style="8" customWidth="1"/>
    <col min="8932" max="9174" width="10.85546875" style="8"/>
    <col min="9175" max="9175" width="4.42578125" style="8" customWidth="1"/>
    <col min="9176" max="9176" width="43" style="8" customWidth="1"/>
    <col min="9177" max="9185" width="12.140625" style="8" customWidth="1"/>
    <col min="9186" max="9186" width="1.140625" style="8" customWidth="1"/>
    <col min="9187" max="9187" width="12.140625" style="8" customWidth="1"/>
    <col min="9188" max="9430" width="10.85546875" style="8"/>
    <col min="9431" max="9431" width="4.42578125" style="8" customWidth="1"/>
    <col min="9432" max="9432" width="43" style="8" customWidth="1"/>
    <col min="9433" max="9441" width="12.140625" style="8" customWidth="1"/>
    <col min="9442" max="9442" width="1.140625" style="8" customWidth="1"/>
    <col min="9443" max="9443" width="12.140625" style="8" customWidth="1"/>
    <col min="9444" max="9686" width="10.85546875" style="8"/>
    <col min="9687" max="9687" width="4.42578125" style="8" customWidth="1"/>
    <col min="9688" max="9688" width="43" style="8" customWidth="1"/>
    <col min="9689" max="9697" width="12.140625" style="8" customWidth="1"/>
    <col min="9698" max="9698" width="1.140625" style="8" customWidth="1"/>
    <col min="9699" max="9699" width="12.140625" style="8" customWidth="1"/>
    <col min="9700" max="9942" width="10.85546875" style="8"/>
    <col min="9943" max="9943" width="4.42578125" style="8" customWidth="1"/>
    <col min="9944" max="9944" width="43" style="8" customWidth="1"/>
    <col min="9945" max="9953" width="12.140625" style="8" customWidth="1"/>
    <col min="9954" max="9954" width="1.140625" style="8" customWidth="1"/>
    <col min="9955" max="9955" width="12.140625" style="8" customWidth="1"/>
    <col min="9956" max="10198" width="10.85546875" style="8"/>
    <col min="10199" max="10199" width="4.42578125" style="8" customWidth="1"/>
    <col min="10200" max="10200" width="43" style="8" customWidth="1"/>
    <col min="10201" max="10209" width="12.140625" style="8" customWidth="1"/>
    <col min="10210" max="10210" width="1.140625" style="8" customWidth="1"/>
    <col min="10211" max="10211" width="12.140625" style="8" customWidth="1"/>
    <col min="10212" max="10454" width="10.85546875" style="8"/>
    <col min="10455" max="10455" width="4.42578125" style="8" customWidth="1"/>
    <col min="10456" max="10456" width="43" style="8" customWidth="1"/>
    <col min="10457" max="10465" width="12.140625" style="8" customWidth="1"/>
    <col min="10466" max="10466" width="1.140625" style="8" customWidth="1"/>
    <col min="10467" max="10467" width="12.140625" style="8" customWidth="1"/>
    <col min="10468" max="10710" width="10.85546875" style="8"/>
    <col min="10711" max="10711" width="4.42578125" style="8" customWidth="1"/>
    <col min="10712" max="10712" width="43" style="8" customWidth="1"/>
    <col min="10713" max="10721" width="12.140625" style="8" customWidth="1"/>
    <col min="10722" max="10722" width="1.140625" style="8" customWidth="1"/>
    <col min="10723" max="10723" width="12.140625" style="8" customWidth="1"/>
    <col min="10724" max="10966" width="10.85546875" style="8"/>
    <col min="10967" max="10967" width="4.42578125" style="8" customWidth="1"/>
    <col min="10968" max="10968" width="43" style="8" customWidth="1"/>
    <col min="10969" max="10977" width="12.140625" style="8" customWidth="1"/>
    <col min="10978" max="10978" width="1.140625" style="8" customWidth="1"/>
    <col min="10979" max="10979" width="12.140625" style="8" customWidth="1"/>
    <col min="10980" max="11222" width="10.85546875" style="8"/>
    <col min="11223" max="11223" width="4.42578125" style="8" customWidth="1"/>
    <col min="11224" max="11224" width="43" style="8" customWidth="1"/>
    <col min="11225" max="11233" width="12.140625" style="8" customWidth="1"/>
    <col min="11234" max="11234" width="1.140625" style="8" customWidth="1"/>
    <col min="11235" max="11235" width="12.140625" style="8" customWidth="1"/>
    <col min="11236" max="11478" width="10.85546875" style="8"/>
    <col min="11479" max="11479" width="4.42578125" style="8" customWidth="1"/>
    <col min="11480" max="11480" width="43" style="8" customWidth="1"/>
    <col min="11481" max="11489" width="12.140625" style="8" customWidth="1"/>
    <col min="11490" max="11490" width="1.140625" style="8" customWidth="1"/>
    <col min="11491" max="11491" width="12.140625" style="8" customWidth="1"/>
    <col min="11492" max="11734" width="10.85546875" style="8"/>
    <col min="11735" max="11735" width="4.42578125" style="8" customWidth="1"/>
    <col min="11736" max="11736" width="43" style="8" customWidth="1"/>
    <col min="11737" max="11745" width="12.140625" style="8" customWidth="1"/>
    <col min="11746" max="11746" width="1.140625" style="8" customWidth="1"/>
    <col min="11747" max="11747" width="12.140625" style="8" customWidth="1"/>
    <col min="11748" max="11990" width="10.85546875" style="8"/>
    <col min="11991" max="11991" width="4.42578125" style="8" customWidth="1"/>
    <col min="11992" max="11992" width="43" style="8" customWidth="1"/>
    <col min="11993" max="12001" width="12.140625" style="8" customWidth="1"/>
    <col min="12002" max="12002" width="1.140625" style="8" customWidth="1"/>
    <col min="12003" max="12003" width="12.140625" style="8" customWidth="1"/>
    <col min="12004" max="12246" width="10.85546875" style="8"/>
    <col min="12247" max="12247" width="4.42578125" style="8" customWidth="1"/>
    <col min="12248" max="12248" width="43" style="8" customWidth="1"/>
    <col min="12249" max="12257" width="12.140625" style="8" customWidth="1"/>
    <col min="12258" max="12258" width="1.140625" style="8" customWidth="1"/>
    <col min="12259" max="12259" width="12.140625" style="8" customWidth="1"/>
    <col min="12260" max="12502" width="10.85546875" style="8"/>
    <col min="12503" max="12503" width="4.42578125" style="8" customWidth="1"/>
    <col min="12504" max="12504" width="43" style="8" customWidth="1"/>
    <col min="12505" max="12513" width="12.140625" style="8" customWidth="1"/>
    <col min="12514" max="12514" width="1.140625" style="8" customWidth="1"/>
    <col min="12515" max="12515" width="12.140625" style="8" customWidth="1"/>
    <col min="12516" max="12758" width="10.85546875" style="8"/>
    <col min="12759" max="12759" width="4.42578125" style="8" customWidth="1"/>
    <col min="12760" max="12760" width="43" style="8" customWidth="1"/>
    <col min="12761" max="12769" width="12.140625" style="8" customWidth="1"/>
    <col min="12770" max="12770" width="1.140625" style="8" customWidth="1"/>
    <col min="12771" max="12771" width="12.140625" style="8" customWidth="1"/>
    <col min="12772" max="13014" width="10.85546875" style="8"/>
    <col min="13015" max="13015" width="4.42578125" style="8" customWidth="1"/>
    <col min="13016" max="13016" width="43" style="8" customWidth="1"/>
    <col min="13017" max="13025" width="12.140625" style="8" customWidth="1"/>
    <col min="13026" max="13026" width="1.140625" style="8" customWidth="1"/>
    <col min="13027" max="13027" width="12.140625" style="8" customWidth="1"/>
    <col min="13028" max="13270" width="10.85546875" style="8"/>
    <col min="13271" max="13271" width="4.42578125" style="8" customWidth="1"/>
    <col min="13272" max="13272" width="43" style="8" customWidth="1"/>
    <col min="13273" max="13281" width="12.140625" style="8" customWidth="1"/>
    <col min="13282" max="13282" width="1.140625" style="8" customWidth="1"/>
    <col min="13283" max="13283" width="12.140625" style="8" customWidth="1"/>
    <col min="13284" max="13526" width="10.85546875" style="8"/>
    <col min="13527" max="13527" width="4.42578125" style="8" customWidth="1"/>
    <col min="13528" max="13528" width="43" style="8" customWidth="1"/>
    <col min="13529" max="13537" width="12.140625" style="8" customWidth="1"/>
    <col min="13538" max="13538" width="1.140625" style="8" customWidth="1"/>
    <col min="13539" max="13539" width="12.140625" style="8" customWidth="1"/>
    <col min="13540" max="13782" width="10.85546875" style="8"/>
    <col min="13783" max="13783" width="4.42578125" style="8" customWidth="1"/>
    <col min="13784" max="13784" width="43" style="8" customWidth="1"/>
    <col min="13785" max="13793" width="12.140625" style="8" customWidth="1"/>
    <col min="13794" max="13794" width="1.140625" style="8" customWidth="1"/>
    <col min="13795" max="13795" width="12.140625" style="8" customWidth="1"/>
    <col min="13796" max="14038" width="10.85546875" style="8"/>
    <col min="14039" max="14039" width="4.42578125" style="8" customWidth="1"/>
    <col min="14040" max="14040" width="43" style="8" customWidth="1"/>
    <col min="14041" max="14049" width="12.140625" style="8" customWidth="1"/>
    <col min="14050" max="14050" width="1.140625" style="8" customWidth="1"/>
    <col min="14051" max="14051" width="12.140625" style="8" customWidth="1"/>
    <col min="14052" max="14294" width="10.85546875" style="8"/>
    <col min="14295" max="14295" width="4.42578125" style="8" customWidth="1"/>
    <col min="14296" max="14296" width="43" style="8" customWidth="1"/>
    <col min="14297" max="14305" width="12.140625" style="8" customWidth="1"/>
    <col min="14306" max="14306" width="1.140625" style="8" customWidth="1"/>
    <col min="14307" max="14307" width="12.140625" style="8" customWidth="1"/>
    <col min="14308" max="14550" width="10.85546875" style="8"/>
    <col min="14551" max="14551" width="4.42578125" style="8" customWidth="1"/>
    <col min="14552" max="14552" width="43" style="8" customWidth="1"/>
    <col min="14553" max="14561" width="12.140625" style="8" customWidth="1"/>
    <col min="14562" max="14562" width="1.140625" style="8" customWidth="1"/>
    <col min="14563" max="14563" width="12.140625" style="8" customWidth="1"/>
    <col min="14564" max="14806" width="10.85546875" style="8"/>
    <col min="14807" max="14807" width="4.42578125" style="8" customWidth="1"/>
    <col min="14808" max="14808" width="43" style="8" customWidth="1"/>
    <col min="14809" max="14817" width="12.140625" style="8" customWidth="1"/>
    <col min="14818" max="14818" width="1.140625" style="8" customWidth="1"/>
    <col min="14819" max="14819" width="12.140625" style="8" customWidth="1"/>
    <col min="14820" max="15062" width="10.85546875" style="8"/>
    <col min="15063" max="15063" width="4.42578125" style="8" customWidth="1"/>
    <col min="15064" max="15064" width="43" style="8" customWidth="1"/>
    <col min="15065" max="15073" width="12.140625" style="8" customWidth="1"/>
    <col min="15074" max="15074" width="1.140625" style="8" customWidth="1"/>
    <col min="15075" max="15075" width="12.140625" style="8" customWidth="1"/>
    <col min="15076" max="15318" width="10.85546875" style="8"/>
    <col min="15319" max="15319" width="4.42578125" style="8" customWidth="1"/>
    <col min="15320" max="15320" width="43" style="8" customWidth="1"/>
    <col min="15321" max="15329" width="12.140625" style="8" customWidth="1"/>
    <col min="15330" max="15330" width="1.140625" style="8" customWidth="1"/>
    <col min="15331" max="15331" width="12.140625" style="8" customWidth="1"/>
    <col min="15332" max="15574" width="10.85546875" style="8"/>
    <col min="15575" max="15575" width="4.42578125" style="8" customWidth="1"/>
    <col min="15576" max="15576" width="43" style="8" customWidth="1"/>
    <col min="15577" max="15585" width="12.140625" style="8" customWidth="1"/>
    <col min="15586" max="15586" width="1.140625" style="8" customWidth="1"/>
    <col min="15587" max="15587" width="12.140625" style="8" customWidth="1"/>
    <col min="15588" max="15830" width="10.85546875" style="8"/>
    <col min="15831" max="15831" width="4.42578125" style="8" customWidth="1"/>
    <col min="15832" max="15832" width="43" style="8" customWidth="1"/>
    <col min="15833" max="15841" width="12.140625" style="8" customWidth="1"/>
    <col min="15842" max="15842" width="1.140625" style="8" customWidth="1"/>
    <col min="15843" max="15843" width="12.140625" style="8" customWidth="1"/>
    <col min="15844" max="16086" width="10.85546875" style="8"/>
    <col min="16087" max="16087" width="4.42578125" style="8" customWidth="1"/>
    <col min="16088" max="16088" width="43" style="8" customWidth="1"/>
    <col min="16089" max="16097" width="12.140625" style="8" customWidth="1"/>
    <col min="16098" max="16098" width="1.140625" style="8" customWidth="1"/>
    <col min="16099" max="16099" width="12.140625" style="8" customWidth="1"/>
    <col min="16100" max="16384" width="10.85546875" style="8"/>
  </cols>
  <sheetData>
    <row r="1" spans="2:8" ht="30.6" customHeight="1" thickBot="1" x14ac:dyDescent="0.3"/>
    <row r="2" spans="2:8" ht="22.15" customHeight="1" x14ac:dyDescent="0.25">
      <c r="B2" s="293" t="s">
        <v>188</v>
      </c>
      <c r="C2" s="294"/>
      <c r="D2" s="294"/>
      <c r="E2" s="294"/>
      <c r="F2" s="295"/>
    </row>
    <row r="3" spans="2:8" ht="39" customHeight="1" x14ac:dyDescent="0.25">
      <c r="B3" s="21"/>
      <c r="C3" s="306" t="s">
        <v>189</v>
      </c>
      <c r="D3" s="306"/>
      <c r="E3" s="306"/>
      <c r="F3" s="22"/>
    </row>
    <row r="4" spans="2:8" ht="14.45" customHeight="1" x14ac:dyDescent="0.25">
      <c r="B4" s="10"/>
      <c r="C4" s="24"/>
      <c r="D4" s="24" t="s">
        <v>190</v>
      </c>
      <c r="E4" s="23" t="s">
        <v>191</v>
      </c>
      <c r="F4" s="12"/>
    </row>
    <row r="5" spans="2:8" ht="33.6" customHeight="1" x14ac:dyDescent="0.25">
      <c r="B5" s="10"/>
      <c r="C5" s="303" t="s">
        <v>192</v>
      </c>
      <c r="D5" s="300" t="s">
        <v>193</v>
      </c>
      <c r="E5" s="2" t="s">
        <v>15</v>
      </c>
      <c r="F5" s="1"/>
      <c r="H5" s="3"/>
    </row>
    <row r="6" spans="2:8" ht="34.9" customHeight="1" x14ac:dyDescent="0.25">
      <c r="B6" s="10"/>
      <c r="C6" s="304"/>
      <c r="D6" s="301"/>
      <c r="E6" s="2" t="s">
        <v>194</v>
      </c>
      <c r="F6" s="1"/>
      <c r="H6" s="3"/>
    </row>
    <row r="7" spans="2:8" ht="34.9" customHeight="1" x14ac:dyDescent="0.25">
      <c r="B7" s="10"/>
      <c r="C7" s="305"/>
      <c r="D7" s="302"/>
      <c r="E7" s="4" t="s">
        <v>22</v>
      </c>
      <c r="F7" s="1"/>
      <c r="H7" s="3"/>
    </row>
    <row r="8" spans="2:8" ht="9" customHeight="1" x14ac:dyDescent="0.25">
      <c r="B8" s="10"/>
      <c r="C8" s="13"/>
      <c r="D8" s="13"/>
      <c r="E8" s="13"/>
      <c r="F8" s="12"/>
    </row>
    <row r="9" spans="2:8" ht="21" customHeight="1" x14ac:dyDescent="0.25">
      <c r="B9" s="10"/>
      <c r="C9" s="298" t="s">
        <v>195</v>
      </c>
      <c r="D9" s="296" t="s">
        <v>196</v>
      </c>
      <c r="E9" s="4" t="s">
        <v>22</v>
      </c>
      <c r="F9" s="12"/>
      <c r="H9" s="3"/>
    </row>
    <row r="10" spans="2:8" ht="39" customHeight="1" x14ac:dyDescent="0.25">
      <c r="B10" s="10"/>
      <c r="C10" s="299"/>
      <c r="D10" s="297"/>
      <c r="E10" s="4" t="s">
        <v>23</v>
      </c>
      <c r="F10" s="12"/>
      <c r="H10" s="3"/>
    </row>
    <row r="11" spans="2:8" ht="9" customHeight="1" x14ac:dyDescent="0.25">
      <c r="B11" s="10"/>
      <c r="C11" s="13"/>
      <c r="D11" s="13"/>
      <c r="E11" s="13"/>
      <c r="F11" s="12"/>
    </row>
    <row r="12" spans="2:8" ht="45" customHeight="1" x14ac:dyDescent="0.25">
      <c r="B12" s="10"/>
      <c r="C12" s="14" t="s">
        <v>197</v>
      </c>
      <c r="D12" s="11" t="s">
        <v>198</v>
      </c>
      <c r="E12" s="5" t="s">
        <v>26</v>
      </c>
      <c r="F12" s="12"/>
      <c r="H12" s="3"/>
    </row>
    <row r="13" spans="2:8" ht="9" customHeight="1" x14ac:dyDescent="0.25">
      <c r="B13" s="10"/>
      <c r="C13" s="13"/>
      <c r="D13" s="13"/>
      <c r="E13" s="13"/>
      <c r="F13" s="12"/>
    </row>
    <row r="14" spans="2:8" ht="72" customHeight="1" x14ac:dyDescent="0.25">
      <c r="B14" s="10"/>
      <c r="C14" s="14" t="s">
        <v>199</v>
      </c>
      <c r="D14" s="15" t="s">
        <v>200</v>
      </c>
      <c r="E14" s="4" t="s">
        <v>29</v>
      </c>
      <c r="F14" s="12"/>
      <c r="H14" s="3"/>
    </row>
    <row r="15" spans="2:8" ht="9" customHeight="1" x14ac:dyDescent="0.25">
      <c r="B15" s="10"/>
      <c r="C15" s="13"/>
      <c r="D15" s="13"/>
      <c r="E15" s="13"/>
      <c r="F15" s="12"/>
    </row>
    <row r="16" spans="2:8" ht="46.9" customHeight="1" x14ac:dyDescent="0.25">
      <c r="B16" s="10"/>
      <c r="C16" s="14" t="s">
        <v>201</v>
      </c>
      <c r="D16" s="15" t="s">
        <v>202</v>
      </c>
      <c r="E16" s="4" t="s">
        <v>31</v>
      </c>
      <c r="F16" s="12"/>
      <c r="H16" s="3"/>
    </row>
    <row r="17" spans="2:8" ht="9" customHeight="1" x14ac:dyDescent="0.25">
      <c r="B17" s="10"/>
      <c r="C17" s="13"/>
      <c r="D17" s="13"/>
      <c r="E17" s="13"/>
      <c r="F17" s="12"/>
    </row>
    <row r="18" spans="2:8" ht="46.9" customHeight="1" x14ac:dyDescent="0.25">
      <c r="B18" s="10"/>
      <c r="C18" s="298" t="s">
        <v>203</v>
      </c>
      <c r="D18" s="296" t="s">
        <v>204</v>
      </c>
      <c r="E18" s="6" t="s">
        <v>16</v>
      </c>
      <c r="F18" s="12"/>
      <c r="H18" s="3"/>
    </row>
    <row r="19" spans="2:8" ht="46.9" customHeight="1" x14ac:dyDescent="0.25">
      <c r="B19" s="10"/>
      <c r="C19" s="299"/>
      <c r="D19" s="297"/>
      <c r="E19" s="4" t="s">
        <v>22</v>
      </c>
      <c r="F19" s="12"/>
      <c r="H19" s="3"/>
    </row>
    <row r="20" spans="2:8" ht="9" customHeight="1" x14ac:dyDescent="0.25">
      <c r="B20" s="10"/>
      <c r="C20" s="13"/>
      <c r="D20" s="13"/>
      <c r="E20" s="13"/>
      <c r="F20" s="12"/>
    </row>
    <row r="21" spans="2:8" ht="46.9" customHeight="1" x14ac:dyDescent="0.25">
      <c r="B21" s="10"/>
      <c r="C21" s="298" t="s">
        <v>205</v>
      </c>
      <c r="D21" s="296" t="s">
        <v>206</v>
      </c>
      <c r="E21" s="2" t="s">
        <v>194</v>
      </c>
      <c r="F21" s="12"/>
      <c r="H21" s="3"/>
    </row>
    <row r="22" spans="2:8" ht="46.9" customHeight="1" x14ac:dyDescent="0.25">
      <c r="B22" s="10"/>
      <c r="C22" s="299"/>
      <c r="D22" s="297"/>
      <c r="E22" s="4" t="s">
        <v>22</v>
      </c>
      <c r="F22" s="12"/>
      <c r="H22" s="3"/>
    </row>
    <row r="23" spans="2:8" ht="9" customHeight="1" x14ac:dyDescent="0.25">
      <c r="B23" s="10"/>
      <c r="C23" s="13"/>
      <c r="D23" s="13"/>
      <c r="E23" s="13"/>
      <c r="F23" s="12"/>
    </row>
    <row r="24" spans="2:8" ht="48.6" customHeight="1" x14ac:dyDescent="0.25">
      <c r="B24" s="10"/>
      <c r="C24" s="298" t="s">
        <v>207</v>
      </c>
      <c r="D24" s="300" t="s">
        <v>208</v>
      </c>
      <c r="E24" s="2" t="s">
        <v>20</v>
      </c>
      <c r="F24" s="12"/>
      <c r="H24" s="7"/>
    </row>
    <row r="25" spans="2:8" ht="48.6" customHeight="1" x14ac:dyDescent="0.25">
      <c r="B25" s="10"/>
      <c r="C25" s="308"/>
      <c r="D25" s="301"/>
      <c r="E25" s="2" t="s">
        <v>21</v>
      </c>
      <c r="F25" s="12"/>
      <c r="H25" s="7"/>
    </row>
    <row r="26" spans="2:8" ht="48.6" customHeight="1" x14ac:dyDescent="0.25">
      <c r="B26" s="10"/>
      <c r="C26" s="299"/>
      <c r="D26" s="302"/>
      <c r="E26" s="4" t="s">
        <v>22</v>
      </c>
      <c r="F26" s="12"/>
      <c r="H26" s="7"/>
    </row>
    <row r="27" spans="2:8" ht="9" customHeight="1" x14ac:dyDescent="0.25">
      <c r="B27" s="10"/>
      <c r="C27" s="13"/>
      <c r="D27" s="13"/>
      <c r="E27" s="13"/>
      <c r="F27" s="12"/>
    </row>
    <row r="28" spans="2:8" ht="48.6" customHeight="1" x14ac:dyDescent="0.25">
      <c r="B28" s="10"/>
      <c r="C28" s="298" t="s">
        <v>209</v>
      </c>
      <c r="D28" s="300" t="s">
        <v>210</v>
      </c>
      <c r="E28" s="2" t="s">
        <v>19</v>
      </c>
      <c r="F28" s="12"/>
      <c r="H28" s="7"/>
    </row>
    <row r="29" spans="2:8" ht="48.6" customHeight="1" x14ac:dyDescent="0.25">
      <c r="B29" s="10"/>
      <c r="C29" s="299"/>
      <c r="D29" s="302"/>
      <c r="E29" s="4" t="s">
        <v>22</v>
      </c>
      <c r="F29" s="12"/>
      <c r="H29" s="7"/>
    </row>
    <row r="30" spans="2:8" ht="9" customHeight="1" x14ac:dyDescent="0.25">
      <c r="B30" s="10"/>
      <c r="C30" s="13"/>
      <c r="D30" s="13"/>
      <c r="E30" s="13"/>
      <c r="F30" s="12"/>
    </row>
    <row r="31" spans="2:8" ht="48.6" customHeight="1" x14ac:dyDescent="0.25">
      <c r="B31" s="10"/>
      <c r="C31" s="14" t="s">
        <v>211</v>
      </c>
      <c r="D31" s="15" t="s">
        <v>212</v>
      </c>
      <c r="E31" s="16"/>
      <c r="F31" s="12"/>
      <c r="H31" s="7"/>
    </row>
    <row r="32" spans="2:8" ht="9" customHeight="1" x14ac:dyDescent="0.25">
      <c r="B32" s="10"/>
      <c r="C32" s="13"/>
      <c r="D32" s="13"/>
      <c r="E32" s="13"/>
      <c r="F32" s="12"/>
    </row>
    <row r="33" spans="2:6" ht="25.5" x14ac:dyDescent="0.25">
      <c r="B33" s="10"/>
      <c r="C33" s="298" t="s">
        <v>213</v>
      </c>
      <c r="D33" s="296" t="s">
        <v>214</v>
      </c>
      <c r="E33" s="2" t="s">
        <v>18</v>
      </c>
      <c r="F33" s="12"/>
    </row>
    <row r="34" spans="2:6" ht="12.75" x14ac:dyDescent="0.25">
      <c r="B34" s="10"/>
      <c r="C34" s="308"/>
      <c r="D34" s="307"/>
      <c r="E34" s="4" t="s">
        <v>22</v>
      </c>
      <c r="F34" s="12"/>
    </row>
    <row r="35" spans="2:6" ht="25.5" x14ac:dyDescent="0.25">
      <c r="B35" s="10"/>
      <c r="C35" s="299"/>
      <c r="D35" s="297"/>
      <c r="E35" s="4" t="s">
        <v>30</v>
      </c>
      <c r="F35" s="12"/>
    </row>
    <row r="36" spans="2:6" ht="9" customHeight="1" x14ac:dyDescent="0.25">
      <c r="B36" s="10"/>
      <c r="C36" s="13"/>
      <c r="D36" s="13"/>
      <c r="E36" s="13"/>
      <c r="F36" s="12"/>
    </row>
    <row r="37" spans="2:6" ht="12.75" x14ac:dyDescent="0.25">
      <c r="B37" s="10"/>
      <c r="C37" s="14" t="s">
        <v>215</v>
      </c>
      <c r="D37" s="15" t="s">
        <v>216</v>
      </c>
      <c r="E37" s="16"/>
      <c r="F37" s="12"/>
    </row>
    <row r="38" spans="2:6" x14ac:dyDescent="0.25">
      <c r="B38" s="10"/>
      <c r="F38" s="12"/>
    </row>
    <row r="39" spans="2:6" ht="12.75" thickBot="1" x14ac:dyDescent="0.3">
      <c r="B39" s="17"/>
      <c r="C39" s="18"/>
      <c r="D39" s="19"/>
      <c r="E39" s="19"/>
      <c r="F39" s="20"/>
    </row>
  </sheetData>
  <sheetProtection selectLockedCells="1"/>
  <mergeCells count="16">
    <mergeCell ref="D33:D35"/>
    <mergeCell ref="C33:C35"/>
    <mergeCell ref="C18:C19"/>
    <mergeCell ref="D18:D19"/>
    <mergeCell ref="D24:D26"/>
    <mergeCell ref="C24:C26"/>
    <mergeCell ref="D21:D22"/>
    <mergeCell ref="C21:C22"/>
    <mergeCell ref="D28:D29"/>
    <mergeCell ref="C28:C29"/>
    <mergeCell ref="B2:F2"/>
    <mergeCell ref="D9:D10"/>
    <mergeCell ref="C9:C10"/>
    <mergeCell ref="D5:D7"/>
    <mergeCell ref="C5:C7"/>
    <mergeCell ref="C3:E3"/>
  </mergeCells>
  <printOptions horizontalCentered="1"/>
  <pageMargins left="0.19685039370078741" right="0.19685039370078741" top="0.98425196850393704" bottom="0.86614173228346458" header="0.51181102362204722" footer="0.51181102362204722"/>
  <pageSetup scale="80" orientation="landscape" r:id="rId1"/>
  <headerFooter alignWithMargins="0">
    <oddHeader>&amp;L&amp;G&amp;C&amp;"Arial,Gras"RAPPORT COÛTS MISE EN MARCHÉ
&amp;A</oddHeader>
    <oddFooter>&amp;L&amp;8Telefilm Canada - Modèle standard -  Rapport coûts final - Mise en marché - Version 1.1 - Avril 2021&amp;R&amp;8Page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9" ma:contentTypeDescription="Crée un document." ma:contentTypeScope="" ma:versionID="94174dfb34aa5e4854a34bc26185e88f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d068cb65f8d76f5f4559d5bbf46ea8ab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4d4abae-6d74-4081-9a5f-b4a878743d5f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cd97b2-3a87-4ee8-8b6e-5e41db86283d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63c2e914-cff8-4205-9eb2-3224d1562b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8D7C5A-0D1C-4D49-A7F8-98CB376FB0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4DED3-91C1-48B6-B035-35CE8CA03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F0912C-5AFD-423B-BB5D-BB9F18CFCA69}">
  <ds:schemaRefs>
    <ds:schemaRef ds:uri="http://schemas.microsoft.com/office/2006/metadata/properties"/>
    <ds:schemaRef ds:uri="http://schemas.microsoft.com/office/infopath/2007/PartnerControls"/>
    <ds:schemaRef ds:uri="8dcd97b2-3a87-4ee8-8b6e-5e41db86283d"/>
    <ds:schemaRef ds:uri="http://schemas.microsoft.com/sharepoint/v3"/>
    <ds:schemaRef ds:uri="63c2e914-cff8-4205-9eb2-3224d1562b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Distributeurs - clôture</vt:lpstr>
      <vt:lpstr>Grille d'équivalences</vt:lpstr>
      <vt:lpstr>'Grille d''équivalences'!Impression_des_titres</vt:lpstr>
      <vt:lpstr>'Distributeurs - clôture'!Zone_d_impression</vt:lpstr>
      <vt:lpstr>'Grille d''équivalences'!Zone_d_impression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Séguin</dc:creator>
  <cp:keywords/>
  <dc:description/>
  <cp:lastModifiedBy>St-Pierre, Olivier</cp:lastModifiedBy>
  <cp:revision/>
  <dcterms:created xsi:type="dcterms:W3CDTF">2021-09-03T19:30:56Z</dcterms:created>
  <dcterms:modified xsi:type="dcterms:W3CDTF">2024-01-11T19:21:01Z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